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4003-DATA-01\StaffAccounts$\SHumphreys\2. 2023-24\"/>
    </mc:Choice>
  </mc:AlternateContent>
  <xr:revisionPtr revIDLastSave="0" documentId="13_ncr:1_{DF3D4E76-1413-434E-A9CE-233AD2176D36}" xr6:coauthVersionLast="47" xr6:coauthVersionMax="47" xr10:uidLastSave="{00000000-0000-0000-0000-000000000000}"/>
  <bookViews>
    <workbookView xWindow="-120" yWindow="-120" windowWidth="19440" windowHeight="10440" tabRatio="870" firstSheet="1" activeTab="2" xr2:uid="{A34BB24E-C44E-4DFE-8541-4FB08F330650}"/>
  </bookViews>
  <sheets>
    <sheet name="Thank You" sheetId="20" state="hidden" r:id="rId1"/>
    <sheet name="Dashboard" sheetId="7" r:id="rId2"/>
    <sheet name="Paper1" sheetId="2" r:id="rId3"/>
    <sheet name="1.1" sheetId="8" r:id="rId4"/>
    <sheet name="1.2" sheetId="9" r:id="rId5"/>
    <sheet name="1.3" sheetId="10" r:id="rId6"/>
    <sheet name="1.4" sheetId="11" r:id="rId7"/>
    <sheet name="1.5" sheetId="12" r:id="rId8"/>
    <sheet name="1.6" sheetId="13" r:id="rId9"/>
    <sheet name="Paper2" sheetId="6" r:id="rId10"/>
    <sheet name="2.1" sheetId="14" r:id="rId11"/>
    <sheet name="2.2" sheetId="15" r:id="rId12"/>
    <sheet name="2.3" sheetId="16" r:id="rId13"/>
    <sheet name="2.4" sheetId="17" r:id="rId14"/>
    <sheet name="2.5" sheetId="18" r:id="rId15"/>
    <sheet name="3.0" sheetId="19" r:id="rId16"/>
    <sheet name="working" sheetId="5" state="hidden" r:id="rId17"/>
  </sheets>
  <definedNames>
    <definedName name="_xlnm._FilterDatabase" localSheetId="3" hidden="1">'1.1'!$H$5:$S$9</definedName>
    <definedName name="_xlnm._FilterDatabase" localSheetId="4" hidden="1">'1.2'!$H$5:$S$14</definedName>
    <definedName name="_xlnm._FilterDatabase" localSheetId="5" hidden="1">'1.3'!$H$5:$S$8</definedName>
    <definedName name="_xlnm._FilterDatabase" localSheetId="6" hidden="1">'1.4'!$H$5:$S$8</definedName>
    <definedName name="_xlnm._FilterDatabase" localSheetId="7" hidden="1">'1.5'!$H$5:$S$8</definedName>
    <definedName name="_xlnm._FilterDatabase" localSheetId="8" hidden="1">'1.6'!$H$5:$S$7</definedName>
    <definedName name="_xlnm._FilterDatabase" localSheetId="1" hidden="1">Dashboard!$N$34:$N$44</definedName>
    <definedName name="_xlnm._FilterDatabase" localSheetId="2" hidden="1">Paper1!$H$7:$S$9</definedName>
    <definedName name="_xlnm._FilterDatabase" localSheetId="16" hidden="1">working!$Q$1:$Q$676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7" i="6" l="1" a="1"/>
  <c r="J7" i="6" s="1"/>
  <c r="L72" i="6" a="1"/>
  <c r="L72" i="6" s="1"/>
  <c r="R22" i="2" a="1"/>
  <c r="R22" i="2" s="1"/>
  <c r="O22" i="2" a="1"/>
  <c r="O22" i="2" s="1"/>
  <c r="N22" i="2" a="1"/>
  <c r="N22" i="2" s="1"/>
  <c r="M22" i="2" a="1"/>
  <c r="M22" i="2" s="1"/>
  <c r="J22" i="2" a="1"/>
  <c r="J22" i="2" s="1"/>
  <c r="R20" i="2" a="1"/>
  <c r="R20" i="2" s="1"/>
  <c r="Q20" i="2" a="1"/>
  <c r="Q20" i="2" s="1"/>
  <c r="S20" i="2" a="1"/>
  <c r="S20" i="2" s="1"/>
  <c r="P20" i="2" a="1"/>
  <c r="P20" i="2" s="1"/>
  <c r="O20" i="2" a="1"/>
  <c r="O20" i="2" s="1"/>
  <c r="K22" i="2" a="1"/>
  <c r="K22" i="2" s="1"/>
  <c r="I22" i="2" a="1"/>
  <c r="I22" i="2" s="1"/>
  <c r="S22" i="2" a="1"/>
  <c r="S22" i="2" s="1"/>
  <c r="Q22" i="2" a="1"/>
  <c r="Q22" i="2" s="1"/>
  <c r="H22" i="2" a="1"/>
  <c r="H22" i="2" s="1"/>
  <c r="N19" i="5"/>
  <c r="N17" i="5"/>
  <c r="O3" i="2"/>
  <c r="L3" i="2" l="1"/>
  <c r="M2" i="13"/>
  <c r="K2" i="13"/>
  <c r="I2" i="13"/>
  <c r="F2" i="13"/>
  <c r="M2" i="12"/>
  <c r="K2" i="12"/>
  <c r="I2" i="12"/>
  <c r="F2" i="12"/>
  <c r="N18" i="5" s="1"/>
  <c r="M2" i="11"/>
  <c r="K2" i="11"/>
  <c r="I2" i="11"/>
  <c r="F2" i="11"/>
  <c r="M2" i="10"/>
  <c r="K2" i="10"/>
  <c r="I2" i="10"/>
  <c r="F2" i="10"/>
  <c r="N16" i="5" s="1"/>
  <c r="M2" i="9"/>
  <c r="K2" i="9"/>
  <c r="I2" i="9"/>
  <c r="F2" i="9"/>
  <c r="N15" i="5" s="1"/>
  <c r="M2" i="8"/>
  <c r="K2" i="8"/>
  <c r="I2" i="8"/>
  <c r="F2" i="8"/>
  <c r="N14" i="5" s="1" a="1"/>
  <c r="N14" i="5" s="1"/>
  <c r="M2" i="19"/>
  <c r="K2" i="19"/>
  <c r="I2" i="19"/>
  <c r="F2" i="19"/>
  <c r="N28" i="5" s="1"/>
  <c r="M2" i="18"/>
  <c r="K2" i="18"/>
  <c r="I2" i="18"/>
  <c r="F2" i="18"/>
  <c r="N27" i="5" s="1"/>
  <c r="M2" i="17"/>
  <c r="K2" i="17"/>
  <c r="I2" i="17"/>
  <c r="F2" i="17"/>
  <c r="N26" i="5" s="1"/>
  <c r="M2" i="16"/>
  <c r="K2" i="16"/>
  <c r="I2" i="16"/>
  <c r="F2" i="16"/>
  <c r="N25" i="5" s="1"/>
  <c r="M2" i="15"/>
  <c r="K2" i="15"/>
  <c r="I2" i="15"/>
  <c r="F2" i="15"/>
  <c r="N24" i="5" s="1"/>
  <c r="M2" i="14"/>
  <c r="K2" i="14"/>
  <c r="I2" i="14"/>
  <c r="F2" i="14"/>
  <c r="N23" i="5" s="1"/>
  <c r="P22" i="2" l="1" a="1"/>
  <c r="P22" i="2" s="1"/>
  <c r="L22" i="2" a="1"/>
  <c r="L22" i="2" s="1"/>
  <c r="H7" i="2" a="1"/>
  <c r="H7" i="2" s="1"/>
  <c r="U7" i="13"/>
  <c r="T7" i="13"/>
  <c r="U8" i="12"/>
  <c r="U7" i="12"/>
  <c r="T8" i="12"/>
  <c r="T7" i="12"/>
  <c r="U8" i="11"/>
  <c r="U7" i="11"/>
  <c r="T8" i="11"/>
  <c r="T7" i="11"/>
  <c r="U8" i="10"/>
  <c r="U7" i="10"/>
  <c r="T8" i="10"/>
  <c r="T7" i="10"/>
  <c r="U8" i="9"/>
  <c r="U9" i="9"/>
  <c r="U10" i="9"/>
  <c r="U11" i="9"/>
  <c r="U12" i="9"/>
  <c r="U13" i="9"/>
  <c r="U14" i="9"/>
  <c r="U7" i="9"/>
  <c r="U8" i="8"/>
  <c r="U9" i="8"/>
  <c r="U7" i="8"/>
  <c r="T8" i="8"/>
  <c r="T9" i="8"/>
  <c r="T7" i="8"/>
  <c r="V8" i="19"/>
  <c r="V9" i="19"/>
  <c r="V10" i="19"/>
  <c r="V11" i="19"/>
  <c r="V12" i="19"/>
  <c r="V13" i="19"/>
  <c r="V14" i="19"/>
  <c r="V15" i="19"/>
  <c r="V16" i="19"/>
  <c r="V17" i="19"/>
  <c r="V18" i="19"/>
  <c r="V19" i="19"/>
  <c r="V20" i="19"/>
  <c r="V21" i="19"/>
  <c r="V22" i="19"/>
  <c r="V23" i="19"/>
  <c r="V24" i="19"/>
  <c r="V25" i="19"/>
  <c r="V26" i="19"/>
  <c r="V27" i="19"/>
  <c r="V28" i="19"/>
  <c r="V29" i="19"/>
  <c r="V30" i="19"/>
  <c r="V31" i="19"/>
  <c r="V32" i="19"/>
  <c r="V33" i="19"/>
  <c r="V34" i="19"/>
  <c r="V35" i="19"/>
  <c r="V7" i="19"/>
  <c r="V8" i="18"/>
  <c r="V9" i="18"/>
  <c r="V10" i="18"/>
  <c r="V11" i="18"/>
  <c r="V12" i="18"/>
  <c r="V13" i="18"/>
  <c r="V14" i="18"/>
  <c r="V7" i="18"/>
  <c r="V8" i="17"/>
  <c r="V9" i="17"/>
  <c r="V10" i="17"/>
  <c r="V11" i="17"/>
  <c r="V12" i="17"/>
  <c r="V13" i="17"/>
  <c r="V7" i="17"/>
  <c r="V8" i="16"/>
  <c r="V9" i="16"/>
  <c r="V10" i="16"/>
  <c r="V11" i="16"/>
  <c r="V12" i="16"/>
  <c r="V13" i="16"/>
  <c r="V14" i="16"/>
  <c r="V15" i="16"/>
  <c r="V16" i="16"/>
  <c r="V17" i="16"/>
  <c r="V18" i="16"/>
  <c r="V19" i="16"/>
  <c r="V20" i="16"/>
  <c r="V21" i="16"/>
  <c r="V7" i="16"/>
  <c r="V8" i="15"/>
  <c r="V9" i="15"/>
  <c r="V10" i="15"/>
  <c r="V11" i="15"/>
  <c r="V12" i="15"/>
  <c r="V13" i="15"/>
  <c r="V14" i="15"/>
  <c r="V15" i="15"/>
  <c r="V16" i="15"/>
  <c r="V17" i="15"/>
  <c r="V18" i="15"/>
  <c r="V19" i="15"/>
  <c r="V20" i="15"/>
  <c r="V21" i="15"/>
  <c r="V22" i="15"/>
  <c r="V23" i="15"/>
  <c r="V24" i="15"/>
  <c r="V25" i="15"/>
  <c r="V26" i="15"/>
  <c r="V27" i="15"/>
  <c r="V28" i="15"/>
  <c r="V29" i="15"/>
  <c r="V30" i="15"/>
  <c r="V31" i="15"/>
  <c r="V32" i="15"/>
  <c r="V33" i="15"/>
  <c r="V7" i="15"/>
  <c r="V8" i="14"/>
  <c r="V9" i="14"/>
  <c r="V10" i="14"/>
  <c r="V11" i="14"/>
  <c r="V12" i="14"/>
  <c r="V13" i="14"/>
  <c r="V14" i="14"/>
  <c r="V15" i="14"/>
  <c r="V16" i="14"/>
  <c r="V17" i="14"/>
  <c r="V18" i="14"/>
  <c r="V19" i="14"/>
  <c r="V20" i="14"/>
  <c r="V21" i="14"/>
  <c r="V22" i="14"/>
  <c r="V7" i="14"/>
  <c r="P7" i="2" a="1"/>
  <c r="P7" i="2" s="1"/>
  <c r="Q7" i="2" a="1"/>
  <c r="Q7" i="2" s="1"/>
  <c r="R7" i="2" a="1"/>
  <c r="R7" i="2" s="1"/>
  <c r="S7" i="2" a="1"/>
  <c r="S7" i="2" s="1"/>
  <c r="P10" i="2" a="1"/>
  <c r="P10" i="2" s="1"/>
  <c r="Q10" i="2" a="1"/>
  <c r="Q10" i="2" s="1"/>
  <c r="R10" i="2" a="1"/>
  <c r="R10" i="2" s="1"/>
  <c r="S10" i="2" a="1"/>
  <c r="S10" i="2" s="1"/>
  <c r="P18" i="2" a="1"/>
  <c r="P18" i="2" s="1"/>
  <c r="Q18" i="2" a="1"/>
  <c r="Q18" i="2" s="1"/>
  <c r="R18" i="2" a="1"/>
  <c r="R18" i="2" s="1"/>
  <c r="S18" i="2" a="1"/>
  <c r="S18" i="2" s="1"/>
  <c r="AH6" i="2"/>
  <c r="AH7" i="2"/>
  <c r="W8" i="19"/>
  <c r="W9" i="19"/>
  <c r="W10" i="19"/>
  <c r="W11" i="19"/>
  <c r="W12" i="19"/>
  <c r="W13" i="19"/>
  <c r="W14" i="19"/>
  <c r="W15" i="19"/>
  <c r="W16" i="19"/>
  <c r="W17" i="19"/>
  <c r="W18" i="19"/>
  <c r="W19" i="19"/>
  <c r="W20" i="19"/>
  <c r="W21" i="19"/>
  <c r="W22" i="19"/>
  <c r="W23" i="19"/>
  <c r="W24" i="19"/>
  <c r="W25" i="19"/>
  <c r="W26" i="19"/>
  <c r="W27" i="19"/>
  <c r="W28" i="19"/>
  <c r="W29" i="19"/>
  <c r="W30" i="19"/>
  <c r="W31" i="19"/>
  <c r="W32" i="19"/>
  <c r="W33" i="19"/>
  <c r="W34" i="19"/>
  <c r="W35" i="19"/>
  <c r="W7" i="19"/>
  <c r="W8" i="18"/>
  <c r="W9" i="18"/>
  <c r="W10" i="18"/>
  <c r="W11" i="18"/>
  <c r="W12" i="18"/>
  <c r="W13" i="18"/>
  <c r="W14" i="18"/>
  <c r="W7" i="18"/>
  <c r="W8" i="17"/>
  <c r="W9" i="17"/>
  <c r="W10" i="17"/>
  <c r="W11" i="17"/>
  <c r="W12" i="17"/>
  <c r="W13" i="17"/>
  <c r="W7" i="17"/>
  <c r="W8" i="16"/>
  <c r="W9" i="16"/>
  <c r="W10" i="16"/>
  <c r="W11" i="16"/>
  <c r="W12" i="16"/>
  <c r="W13" i="16"/>
  <c r="W14" i="16"/>
  <c r="W15" i="16"/>
  <c r="W16" i="16"/>
  <c r="W17" i="16"/>
  <c r="W18" i="16"/>
  <c r="W19" i="16"/>
  <c r="W20" i="16"/>
  <c r="W21" i="16"/>
  <c r="W7" i="16"/>
  <c r="W8" i="15"/>
  <c r="W9" i="15"/>
  <c r="W10" i="15"/>
  <c r="W11" i="15"/>
  <c r="W12" i="15"/>
  <c r="W13" i="15"/>
  <c r="W14" i="15"/>
  <c r="W15" i="15"/>
  <c r="W16" i="15"/>
  <c r="W17" i="15"/>
  <c r="W18" i="15"/>
  <c r="W19" i="15"/>
  <c r="W20" i="15"/>
  <c r="W21" i="15"/>
  <c r="W22" i="15"/>
  <c r="W23" i="15"/>
  <c r="W24" i="15"/>
  <c r="W25" i="15"/>
  <c r="W26" i="15"/>
  <c r="W27" i="15"/>
  <c r="W28" i="15"/>
  <c r="W29" i="15"/>
  <c r="W30" i="15"/>
  <c r="W31" i="15"/>
  <c r="W32" i="15"/>
  <c r="W33" i="15"/>
  <c r="W7" i="15"/>
  <c r="W8" i="14"/>
  <c r="W9" i="14"/>
  <c r="W10" i="14"/>
  <c r="W11" i="14"/>
  <c r="W12" i="14"/>
  <c r="W13" i="14"/>
  <c r="W14" i="14"/>
  <c r="W15" i="14"/>
  <c r="W16" i="14"/>
  <c r="W17" i="14"/>
  <c r="W18" i="14"/>
  <c r="W19" i="14"/>
  <c r="W20" i="14"/>
  <c r="W21" i="14"/>
  <c r="W22" i="14"/>
  <c r="W7" i="14"/>
  <c r="K80" i="6" a="1"/>
  <c r="K80" i="6" s="1"/>
  <c r="L80" i="6" a="1"/>
  <c r="L80" i="6" s="1"/>
  <c r="M80" i="6" a="1"/>
  <c r="M80" i="6" s="1"/>
  <c r="N80" i="6" a="1"/>
  <c r="N80" i="6" s="1"/>
  <c r="O80" i="6" a="1"/>
  <c r="O80" i="6" s="1"/>
  <c r="P80" i="6" a="1"/>
  <c r="P80" i="6" s="1"/>
  <c r="Q80" i="6" a="1"/>
  <c r="Q80" i="6" s="1"/>
  <c r="H176" i="7" s="1"/>
  <c r="R80" i="6" a="1"/>
  <c r="R80" i="6" s="1"/>
  <c r="S80" i="6" a="1"/>
  <c r="S80" i="6" s="1"/>
  <c r="T80" i="6" a="1"/>
  <c r="T80" i="6" s="1"/>
  <c r="U80" i="6" a="1"/>
  <c r="U80" i="6" s="1"/>
  <c r="J80" i="6" a="1"/>
  <c r="J80" i="6" s="1"/>
  <c r="K72" i="6" a="1"/>
  <c r="K72" i="6" s="1"/>
  <c r="M72" i="6" a="1"/>
  <c r="M72" i="6" s="1"/>
  <c r="N72" i="6" a="1"/>
  <c r="N72" i="6" s="1"/>
  <c r="O72" i="6" a="1"/>
  <c r="O72" i="6" s="1"/>
  <c r="P72" i="6" a="1"/>
  <c r="P72" i="6" s="1"/>
  <c r="Q72" i="6" a="1"/>
  <c r="Q72" i="6" s="1"/>
  <c r="H168" i="7" s="1"/>
  <c r="R72" i="6" a="1"/>
  <c r="R72" i="6" s="1"/>
  <c r="S72" i="6" a="1"/>
  <c r="S72" i="6" s="1"/>
  <c r="T72" i="6" a="1"/>
  <c r="T72" i="6" s="1"/>
  <c r="U72" i="6" a="1"/>
  <c r="U72" i="6" s="1"/>
  <c r="J72" i="6" a="1"/>
  <c r="J72" i="6" s="1"/>
  <c r="K65" i="6" a="1"/>
  <c r="K65" i="6" s="1"/>
  <c r="L65" i="6" a="1"/>
  <c r="L65" i="6" s="1"/>
  <c r="M65" i="6" a="1"/>
  <c r="M65" i="6" s="1"/>
  <c r="N65" i="6" a="1"/>
  <c r="N65" i="6" s="1"/>
  <c r="O65" i="6" a="1"/>
  <c r="O65" i="6" s="1"/>
  <c r="P65" i="6" a="1"/>
  <c r="P65" i="6" s="1"/>
  <c r="Q65" i="6" a="1"/>
  <c r="Q65" i="6" s="1"/>
  <c r="H161" i="7" s="1"/>
  <c r="R65" i="6" a="1"/>
  <c r="R65" i="6" s="1"/>
  <c r="S65" i="6" a="1"/>
  <c r="S65" i="6" s="1"/>
  <c r="T65" i="6" a="1"/>
  <c r="T65" i="6" s="1"/>
  <c r="U65" i="6" a="1"/>
  <c r="U65" i="6" s="1"/>
  <c r="J65" i="6" a="1"/>
  <c r="J65" i="6" s="1"/>
  <c r="K50" i="6" a="1"/>
  <c r="K50" i="6" s="1"/>
  <c r="L50" i="6" a="1"/>
  <c r="L50" i="6" s="1"/>
  <c r="M50" i="6" a="1"/>
  <c r="M50" i="6" s="1"/>
  <c r="N50" i="6" a="1"/>
  <c r="N50" i="6" s="1"/>
  <c r="O50" i="6" a="1"/>
  <c r="O50" i="6" s="1"/>
  <c r="P50" i="6" a="1"/>
  <c r="P50" i="6" s="1"/>
  <c r="Q50" i="6" a="1"/>
  <c r="Q50" i="6" s="1"/>
  <c r="H146" i="7" s="1"/>
  <c r="R50" i="6" a="1"/>
  <c r="R50" i="6" s="1"/>
  <c r="S50" i="6" a="1"/>
  <c r="S50" i="6" s="1"/>
  <c r="T50" i="6" a="1"/>
  <c r="T50" i="6" s="1"/>
  <c r="U50" i="6" a="1"/>
  <c r="U50" i="6" s="1"/>
  <c r="J50" i="6" a="1"/>
  <c r="J50" i="6" s="1"/>
  <c r="K23" i="6" a="1"/>
  <c r="K23" i="6" s="1"/>
  <c r="L23" i="6" a="1"/>
  <c r="L23" i="6" s="1"/>
  <c r="M23" i="6" a="1"/>
  <c r="M23" i="6" s="1"/>
  <c r="N23" i="6" a="1"/>
  <c r="N23" i="6" s="1"/>
  <c r="O23" i="6" a="1"/>
  <c r="O23" i="6" s="1"/>
  <c r="P23" i="6" a="1"/>
  <c r="P23" i="6" s="1"/>
  <c r="Q23" i="6" a="1"/>
  <c r="Q23" i="6" s="1"/>
  <c r="H119" i="7" s="1"/>
  <c r="R23" i="6" a="1"/>
  <c r="R23" i="6" s="1"/>
  <c r="S23" i="6" a="1"/>
  <c r="S23" i="6" s="1"/>
  <c r="T23" i="6" a="1"/>
  <c r="T23" i="6" s="1"/>
  <c r="U23" i="6" a="1"/>
  <c r="U23" i="6" s="1"/>
  <c r="J23" i="6" a="1"/>
  <c r="J23" i="6" s="1"/>
  <c r="N7" i="6" a="1"/>
  <c r="N7" i="6" s="1"/>
  <c r="O7" i="6" a="1"/>
  <c r="O7" i="6" s="1"/>
  <c r="P7" i="6" a="1"/>
  <c r="P7" i="6" s="1"/>
  <c r="Q7" i="6" a="1"/>
  <c r="Q7" i="6" s="1"/>
  <c r="H103" i="7" s="1"/>
  <c r="R7" i="6" a="1"/>
  <c r="R7" i="6" s="1"/>
  <c r="S7" i="6" a="1"/>
  <c r="S7" i="6" s="1"/>
  <c r="T7" i="6" a="1"/>
  <c r="T7" i="6" s="1"/>
  <c r="U7" i="6" a="1"/>
  <c r="U7" i="6" s="1"/>
  <c r="L7" i="6" a="1"/>
  <c r="L7" i="6" s="1"/>
  <c r="M7" i="6" a="1"/>
  <c r="M7" i="6" s="1"/>
  <c r="K7" i="6" a="1"/>
  <c r="K7" i="6" s="1"/>
  <c r="H162" i="7"/>
  <c r="H167" i="7"/>
  <c r="G179" i="7"/>
  <c r="G186" i="7"/>
  <c r="G190" i="7"/>
  <c r="G197" i="7"/>
  <c r="H99" i="7"/>
  <c r="G96" i="7"/>
  <c r="H24" i="2" a="1"/>
  <c r="H24" i="2" s="1"/>
  <c r="H96" i="7"/>
  <c r="J20" i="2" a="1"/>
  <c r="J20" i="2" s="1"/>
  <c r="K20" i="2" a="1"/>
  <c r="K20" i="2" s="1"/>
  <c r="G94" i="7" s="1"/>
  <c r="L20" i="2" a="1"/>
  <c r="L20" i="2" s="1"/>
  <c r="M20" i="2" a="1"/>
  <c r="M20" i="2" s="1"/>
  <c r="N20" i="2" a="1"/>
  <c r="N20" i="2" s="1"/>
  <c r="H94" i="7"/>
  <c r="I20" i="2" a="1"/>
  <c r="I20" i="2" s="1"/>
  <c r="H20" i="2" a="1"/>
  <c r="H20" i="2" s="1"/>
  <c r="H18" i="2" a="1"/>
  <c r="H18" i="2" s="1"/>
  <c r="K3" i="2" s="1"/>
  <c r="I18" i="2" a="1"/>
  <c r="I18" i="2" s="1"/>
  <c r="J18" i="2" a="1"/>
  <c r="J18" i="2" s="1"/>
  <c r="K18" i="2" a="1"/>
  <c r="K18" i="2" s="1"/>
  <c r="G92" i="7" s="1"/>
  <c r="L18" i="2" a="1"/>
  <c r="L18" i="2" s="1"/>
  <c r="M18" i="2" a="1"/>
  <c r="M18" i="2" s="1"/>
  <c r="N18" i="2" a="1"/>
  <c r="N18" i="2" s="1"/>
  <c r="O18" i="2" a="1"/>
  <c r="O18" i="2" s="1"/>
  <c r="H92" i="7" s="1"/>
  <c r="I10" i="2" a="1"/>
  <c r="I10" i="2" s="1"/>
  <c r="J10" i="2" a="1"/>
  <c r="J10" i="2" s="1"/>
  <c r="K10" i="2" a="1"/>
  <c r="K10" i="2" s="1"/>
  <c r="G84" i="7" s="1"/>
  <c r="L10" i="2" a="1"/>
  <c r="L10" i="2" s="1"/>
  <c r="M10" i="2" a="1"/>
  <c r="M10" i="2" s="1"/>
  <c r="N10" i="2" a="1"/>
  <c r="N10" i="2" s="1"/>
  <c r="O10" i="2" a="1"/>
  <c r="O10" i="2" s="1"/>
  <c r="H84" i="7" s="1"/>
  <c r="H10" i="2" a="1"/>
  <c r="H10" i="2" s="1"/>
  <c r="M7" i="2" a="1"/>
  <c r="M7" i="2" s="1"/>
  <c r="N7" i="2" a="1"/>
  <c r="N7" i="2" s="1"/>
  <c r="O7" i="2" a="1"/>
  <c r="O7" i="2" s="1"/>
  <c r="K7" i="2" a="1"/>
  <c r="K7" i="2" s="1"/>
  <c r="L7" i="2" a="1"/>
  <c r="L7" i="2" s="1"/>
  <c r="J7" i="2" a="1"/>
  <c r="J7" i="2" s="1"/>
  <c r="I7" i="2" a="1"/>
  <c r="I7" i="2" s="1"/>
  <c r="V4" i="5"/>
  <c r="V3" i="5"/>
  <c r="T14" i="9"/>
  <c r="T13" i="9"/>
  <c r="T12" i="9"/>
  <c r="T11" i="9"/>
  <c r="T10" i="9"/>
  <c r="T9" i="9"/>
  <c r="T8" i="9"/>
  <c r="T7" i="9"/>
  <c r="H184" i="7" l="1"/>
  <c r="H194" i="7"/>
  <c r="H182" i="7"/>
  <c r="H186" i="7"/>
  <c r="H192" i="7"/>
  <c r="H180" i="7"/>
  <c r="H198" i="7"/>
  <c r="H190" i="7"/>
  <c r="H196" i="7"/>
  <c r="H202" i="7"/>
  <c r="H178" i="7"/>
  <c r="H200" i="7"/>
  <c r="H188" i="7"/>
  <c r="G202" i="7"/>
  <c r="G192" i="7"/>
  <c r="G191" i="7"/>
  <c r="G181" i="7"/>
  <c r="N3" i="6"/>
  <c r="G195" i="7"/>
  <c r="V80" i="6"/>
  <c r="G98" i="5"/>
  <c r="V72" i="6"/>
  <c r="M3" i="6"/>
  <c r="H166" i="7"/>
  <c r="H165" i="7"/>
  <c r="H164" i="7"/>
  <c r="H163" i="7"/>
  <c r="V65" i="6"/>
  <c r="K3" i="6"/>
  <c r="V50" i="6"/>
  <c r="J3" i="6"/>
  <c r="I3" i="6"/>
  <c r="V7" i="6"/>
  <c r="H3" i="6"/>
  <c r="U2" i="6"/>
  <c r="I3" i="2"/>
  <c r="H3" i="2"/>
  <c r="M3" i="2"/>
  <c r="F2" i="2"/>
  <c r="C4" i="5" s="1"/>
  <c r="T24" i="2"/>
  <c r="U2" i="2"/>
  <c r="V103" i="6"/>
  <c r="V95" i="6"/>
  <c r="V87" i="6"/>
  <c r="G108" i="5"/>
  <c r="G92" i="5"/>
  <c r="G201" i="7"/>
  <c r="G196" i="7"/>
  <c r="G185" i="7"/>
  <c r="G180" i="7"/>
  <c r="W80" i="6"/>
  <c r="V102" i="6"/>
  <c r="V94" i="6"/>
  <c r="V86" i="6"/>
  <c r="V88" i="6"/>
  <c r="G112" i="5"/>
  <c r="V85" i="6"/>
  <c r="G200" i="7"/>
  <c r="G184" i="7"/>
  <c r="V108" i="6"/>
  <c r="V100" i="6"/>
  <c r="V92" i="6"/>
  <c r="V84" i="6"/>
  <c r="G114" i="5"/>
  <c r="V96" i="6"/>
  <c r="G107" i="5"/>
  <c r="V93" i="6"/>
  <c r="G88" i="5"/>
  <c r="G199" i="7"/>
  <c r="G194" i="7"/>
  <c r="G183" i="7"/>
  <c r="G178" i="7"/>
  <c r="V107" i="6"/>
  <c r="V99" i="6"/>
  <c r="V91" i="6"/>
  <c r="V83" i="6"/>
  <c r="G96" i="5"/>
  <c r="V101" i="6"/>
  <c r="G90" i="5"/>
  <c r="G104" i="5"/>
  <c r="G100" i="5"/>
  <c r="G193" i="7"/>
  <c r="G188" i="7"/>
  <c r="G177" i="7"/>
  <c r="V106" i="6"/>
  <c r="V98" i="6"/>
  <c r="V90" i="6"/>
  <c r="V82" i="6"/>
  <c r="V104" i="6"/>
  <c r="G91" i="5"/>
  <c r="G106" i="5"/>
  <c r="G189" i="7"/>
  <c r="G115" i="5"/>
  <c r="G99" i="5"/>
  <c r="G203" i="7"/>
  <c r="G198" i="7"/>
  <c r="G187" i="7"/>
  <c r="G182" i="7"/>
  <c r="V105" i="6"/>
  <c r="V97" i="6"/>
  <c r="V89" i="6"/>
  <c r="V81" i="6"/>
  <c r="V78" i="6"/>
  <c r="H173" i="7"/>
  <c r="V77" i="6"/>
  <c r="H171" i="7"/>
  <c r="W78" i="6"/>
  <c r="V76" i="6"/>
  <c r="H169" i="7"/>
  <c r="W72" i="6"/>
  <c r="V75" i="6"/>
  <c r="V79" i="6"/>
  <c r="G85" i="5"/>
  <c r="G84" i="5"/>
  <c r="V74" i="6"/>
  <c r="H175" i="7"/>
  <c r="G81" i="5"/>
  <c r="V73" i="6"/>
  <c r="G80" i="5"/>
  <c r="W71" i="6"/>
  <c r="V69" i="6"/>
  <c r="W68" i="6"/>
  <c r="V68" i="6"/>
  <c r="V70" i="6"/>
  <c r="V67" i="6"/>
  <c r="V71" i="6"/>
  <c r="V66" i="6"/>
  <c r="W65" i="6"/>
  <c r="V55" i="6"/>
  <c r="V54" i="6"/>
  <c r="G159" i="7"/>
  <c r="G151" i="7"/>
  <c r="W64" i="6"/>
  <c r="V61" i="6"/>
  <c r="V53" i="6"/>
  <c r="G153" i="7"/>
  <c r="V63" i="6"/>
  <c r="G158" i="7"/>
  <c r="G150" i="7"/>
  <c r="W56" i="6"/>
  <c r="V60" i="6"/>
  <c r="V52" i="6"/>
  <c r="V62" i="6"/>
  <c r="G65" i="5"/>
  <c r="G157" i="7"/>
  <c r="G149" i="7"/>
  <c r="V59" i="6"/>
  <c r="V51" i="6"/>
  <c r="G152" i="7"/>
  <c r="G63" i="5"/>
  <c r="G156" i="7"/>
  <c r="G148" i="7"/>
  <c r="V58" i="6"/>
  <c r="G71" i="5"/>
  <c r="G155" i="7"/>
  <c r="G147" i="7"/>
  <c r="V57" i="6"/>
  <c r="G160" i="7"/>
  <c r="G154" i="7"/>
  <c r="V64" i="6"/>
  <c r="V56" i="6"/>
  <c r="W23" i="6"/>
  <c r="G127" i="7"/>
  <c r="G145" i="7"/>
  <c r="G141" i="7"/>
  <c r="G137" i="7"/>
  <c r="G129" i="7"/>
  <c r="G125" i="7"/>
  <c r="G121" i="7"/>
  <c r="G48" i="5"/>
  <c r="H143" i="7"/>
  <c r="H139" i="7"/>
  <c r="H135" i="7"/>
  <c r="H131" i="7"/>
  <c r="H127" i="7"/>
  <c r="H123" i="7"/>
  <c r="V43" i="6"/>
  <c r="V35" i="6"/>
  <c r="V27" i="6"/>
  <c r="V42" i="6"/>
  <c r="V34" i="6"/>
  <c r="V26" i="6"/>
  <c r="V49" i="6"/>
  <c r="V41" i="6"/>
  <c r="V33" i="6"/>
  <c r="V25" i="6"/>
  <c r="G40" i="5"/>
  <c r="G32" i="5"/>
  <c r="H142" i="7"/>
  <c r="H138" i="7"/>
  <c r="H134" i="7"/>
  <c r="H130" i="7"/>
  <c r="H122" i="7"/>
  <c r="G142" i="7"/>
  <c r="G138" i="7"/>
  <c r="G134" i="7"/>
  <c r="G130" i="7"/>
  <c r="G126" i="7"/>
  <c r="G122" i="7"/>
  <c r="V48" i="6"/>
  <c r="V40" i="6"/>
  <c r="V32" i="6"/>
  <c r="V24" i="6"/>
  <c r="G143" i="7"/>
  <c r="G139" i="7"/>
  <c r="G135" i="7"/>
  <c r="G131" i="7"/>
  <c r="G123" i="7"/>
  <c r="H126" i="7"/>
  <c r="H145" i="7"/>
  <c r="H141" i="7"/>
  <c r="H137" i="7"/>
  <c r="H133" i="7"/>
  <c r="H129" i="7"/>
  <c r="H125" i="7"/>
  <c r="H121" i="7"/>
  <c r="V47" i="6"/>
  <c r="V39" i="6"/>
  <c r="V31" i="6"/>
  <c r="V23" i="6"/>
  <c r="W45" i="6"/>
  <c r="V46" i="6"/>
  <c r="V38" i="6"/>
  <c r="V30" i="6"/>
  <c r="H144" i="7"/>
  <c r="H140" i="7"/>
  <c r="H136" i="7"/>
  <c r="H132" i="7"/>
  <c r="H128" i="7"/>
  <c r="H124" i="7"/>
  <c r="H120" i="7"/>
  <c r="W37" i="6"/>
  <c r="V45" i="6"/>
  <c r="V37" i="6"/>
  <c r="V29" i="6"/>
  <c r="G133" i="7"/>
  <c r="G56" i="5"/>
  <c r="G144" i="7"/>
  <c r="G140" i="7"/>
  <c r="G136" i="7"/>
  <c r="G132" i="7"/>
  <c r="G128" i="7"/>
  <c r="G124" i="7"/>
  <c r="G120" i="7"/>
  <c r="W29" i="6"/>
  <c r="V44" i="6"/>
  <c r="V36" i="6"/>
  <c r="V28" i="6"/>
  <c r="G113" i="7"/>
  <c r="G116" i="7"/>
  <c r="K67" i="7"/>
  <c r="G112" i="7"/>
  <c r="G111" i="7"/>
  <c r="H118" i="7"/>
  <c r="G108" i="7"/>
  <c r="G107" i="7"/>
  <c r="H117" i="7"/>
  <c r="H116" i="7"/>
  <c r="H107" i="7"/>
  <c r="H111" i="7"/>
  <c r="H106" i="7"/>
  <c r="H115" i="7"/>
  <c r="H105" i="7"/>
  <c r="G115" i="7"/>
  <c r="H110" i="7"/>
  <c r="G105" i="7"/>
  <c r="H114" i="7"/>
  <c r="H109" i="7"/>
  <c r="H104" i="7"/>
  <c r="H112" i="7"/>
  <c r="H113" i="7"/>
  <c r="H108" i="7"/>
  <c r="G104" i="7"/>
  <c r="V18" i="6"/>
  <c r="V10" i="6"/>
  <c r="K74" i="7"/>
  <c r="K66" i="7"/>
  <c r="V17" i="6"/>
  <c r="V9" i="6"/>
  <c r="K73" i="7"/>
  <c r="K65" i="7"/>
  <c r="V16" i="6"/>
  <c r="V8" i="6"/>
  <c r="K72" i="7"/>
  <c r="K64" i="7"/>
  <c r="F2" i="6"/>
  <c r="C11" i="5" s="1"/>
  <c r="C12" i="5" s="1"/>
  <c r="V15" i="6"/>
  <c r="K71" i="7"/>
  <c r="K63" i="7"/>
  <c r="V22" i="6"/>
  <c r="V14" i="6"/>
  <c r="K70" i="7"/>
  <c r="W15" i="6"/>
  <c r="V21" i="6"/>
  <c r="V13" i="6"/>
  <c r="K62" i="7"/>
  <c r="K69" i="7"/>
  <c r="V20" i="6"/>
  <c r="V12" i="6"/>
  <c r="K76" i="7"/>
  <c r="K68" i="7"/>
  <c r="G28" i="5"/>
  <c r="W7" i="6"/>
  <c r="V19" i="6"/>
  <c r="V11" i="6"/>
  <c r="K75" i="7"/>
  <c r="T20" i="2"/>
  <c r="T10" i="2"/>
  <c r="T18" i="2"/>
  <c r="T22" i="2"/>
  <c r="H98" i="7"/>
  <c r="U24" i="2"/>
  <c r="K56" i="7"/>
  <c r="U7" i="2"/>
  <c r="K54" i="7"/>
  <c r="K49" i="7"/>
  <c r="K48" i="7"/>
  <c r="K55" i="7"/>
  <c r="K47" i="7"/>
  <c r="K53" i="7"/>
  <c r="K45" i="7"/>
  <c r="K52" i="7"/>
  <c r="K44" i="7"/>
  <c r="K51" i="7"/>
  <c r="K58" i="7"/>
  <c r="K50" i="7"/>
  <c r="K46" i="7"/>
  <c r="K57" i="7"/>
  <c r="T7" i="2"/>
  <c r="T21" i="2"/>
  <c r="U21" i="2"/>
  <c r="U20" i="2"/>
  <c r="T19" i="2"/>
  <c r="U23" i="2"/>
  <c r="U22" i="2"/>
  <c r="T23" i="2"/>
  <c r="U19" i="2"/>
  <c r="U18" i="2"/>
  <c r="T11" i="2"/>
  <c r="U16" i="2"/>
  <c r="U15" i="2"/>
  <c r="T17" i="2"/>
  <c r="U17" i="2"/>
  <c r="U14" i="2"/>
  <c r="T16" i="2"/>
  <c r="U13" i="2"/>
  <c r="T15" i="2"/>
  <c r="T14" i="2"/>
  <c r="U11" i="2"/>
  <c r="T13" i="2"/>
  <c r="U12" i="2"/>
  <c r="U10" i="2"/>
  <c r="T12" i="2"/>
  <c r="U9" i="2"/>
  <c r="U8" i="2"/>
  <c r="T9" i="2"/>
  <c r="T8" i="2"/>
  <c r="G98" i="7"/>
  <c r="G89" i="7"/>
  <c r="G97" i="7"/>
  <c r="H90" i="7"/>
  <c r="G81" i="7"/>
  <c r="G88" i="7"/>
  <c r="H95" i="7"/>
  <c r="H87" i="7"/>
  <c r="G95" i="7"/>
  <c r="G87" i="7"/>
  <c r="G86" i="7"/>
  <c r="H97" i="7"/>
  <c r="H89" i="7"/>
  <c r="H81" i="7"/>
  <c r="G93" i="7"/>
  <c r="G85" i="7"/>
  <c r="H86" i="7"/>
  <c r="H91" i="7"/>
  <c r="G91" i="7"/>
  <c r="H88" i="7"/>
  <c r="G90" i="7"/>
  <c r="H93" i="7"/>
  <c r="H85" i="7"/>
  <c r="W101" i="6"/>
  <c r="W93" i="6"/>
  <c r="W85" i="6"/>
  <c r="G113" i="5"/>
  <c r="G105" i="5"/>
  <c r="G97" i="5"/>
  <c r="G89" i="5"/>
  <c r="W108" i="6"/>
  <c r="W100" i="6"/>
  <c r="W92" i="6"/>
  <c r="W84" i="6"/>
  <c r="W107" i="6"/>
  <c r="W99" i="6"/>
  <c r="W91" i="6"/>
  <c r="W83" i="6"/>
  <c r="G111" i="5"/>
  <c r="G103" i="5"/>
  <c r="G95" i="5"/>
  <c r="H203" i="7"/>
  <c r="H201" i="7"/>
  <c r="H199" i="7"/>
  <c r="H197" i="7"/>
  <c r="H195" i="7"/>
  <c r="H193" i="7"/>
  <c r="H191" i="7"/>
  <c r="H189" i="7"/>
  <c r="H187" i="7"/>
  <c r="H185" i="7"/>
  <c r="H183" i="7"/>
  <c r="H181" i="7"/>
  <c r="H179" i="7"/>
  <c r="H177" i="7"/>
  <c r="W106" i="6"/>
  <c r="W98" i="6"/>
  <c r="W90" i="6"/>
  <c r="W82" i="6"/>
  <c r="G110" i="5"/>
  <c r="G94" i="5"/>
  <c r="H204" i="7"/>
  <c r="W105" i="6"/>
  <c r="W97" i="6"/>
  <c r="W89" i="6"/>
  <c r="W81" i="6"/>
  <c r="G102" i="5"/>
  <c r="G109" i="5"/>
  <c r="G101" i="5"/>
  <c r="G93" i="5"/>
  <c r="G204" i="7"/>
  <c r="W104" i="6"/>
  <c r="W96" i="6"/>
  <c r="W88" i="6"/>
  <c r="W103" i="6"/>
  <c r="W95" i="6"/>
  <c r="W87" i="6"/>
  <c r="W102" i="6"/>
  <c r="W94" i="6"/>
  <c r="W86" i="6"/>
  <c r="G86" i="5"/>
  <c r="G175" i="7"/>
  <c r="G173" i="7"/>
  <c r="G171" i="7"/>
  <c r="G169" i="7"/>
  <c r="W77" i="6"/>
  <c r="W76" i="6"/>
  <c r="W75" i="6"/>
  <c r="H174" i="7"/>
  <c r="H172" i="7"/>
  <c r="H170" i="7"/>
  <c r="W74" i="6"/>
  <c r="G83" i="5"/>
  <c r="G82" i="5"/>
  <c r="G174" i="7"/>
  <c r="G172" i="7"/>
  <c r="G170" i="7"/>
  <c r="W73" i="6"/>
  <c r="W79" i="6"/>
  <c r="G164" i="7"/>
  <c r="G78" i="5"/>
  <c r="W70" i="6"/>
  <c r="G162" i="7"/>
  <c r="G77" i="5"/>
  <c r="W69" i="6"/>
  <c r="G76" i="5"/>
  <c r="G167" i="7"/>
  <c r="G165" i="7"/>
  <c r="G163" i="7"/>
  <c r="W67" i="6"/>
  <c r="G166" i="7"/>
  <c r="G75" i="5"/>
  <c r="G74" i="5"/>
  <c r="W66" i="6"/>
  <c r="G73" i="5"/>
  <c r="W58" i="6"/>
  <c r="W50" i="6"/>
  <c r="G64" i="5"/>
  <c r="H160" i="7"/>
  <c r="H158" i="7"/>
  <c r="H156" i="7"/>
  <c r="H154" i="7"/>
  <c r="H152" i="7"/>
  <c r="H150" i="7"/>
  <c r="H148" i="7"/>
  <c r="W57" i="6"/>
  <c r="W63" i="6"/>
  <c r="W55" i="6"/>
  <c r="G62" i="5"/>
  <c r="G69" i="5"/>
  <c r="G61" i="5"/>
  <c r="W62" i="6"/>
  <c r="W54" i="6"/>
  <c r="G68" i="5"/>
  <c r="G60" i="5"/>
  <c r="H159" i="7"/>
  <c r="H157" i="7"/>
  <c r="H155" i="7"/>
  <c r="H153" i="7"/>
  <c r="H151" i="7"/>
  <c r="H149" i="7"/>
  <c r="H147" i="7"/>
  <c r="W61" i="6"/>
  <c r="W53" i="6"/>
  <c r="G70" i="5"/>
  <c r="G59" i="5"/>
  <c r="W60" i="6"/>
  <c r="W52" i="6"/>
  <c r="G67" i="5"/>
  <c r="G66" i="5"/>
  <c r="G58" i="5"/>
  <c r="W59" i="6"/>
  <c r="W51" i="6"/>
  <c r="G55" i="5"/>
  <c r="G47" i="5"/>
  <c r="G39" i="5"/>
  <c r="G31" i="5"/>
  <c r="W44" i="6"/>
  <c r="W36" i="6"/>
  <c r="W28" i="6"/>
  <c r="G46" i="5"/>
  <c r="W43" i="6"/>
  <c r="W35" i="6"/>
  <c r="W27" i="6"/>
  <c r="G38" i="5"/>
  <c r="G53" i="5"/>
  <c r="G45" i="5"/>
  <c r="G37" i="5"/>
  <c r="W42" i="6"/>
  <c r="W34" i="6"/>
  <c r="W26" i="6"/>
  <c r="G52" i="5"/>
  <c r="G44" i="5"/>
  <c r="W49" i="6"/>
  <c r="W41" i="6"/>
  <c r="W33" i="6"/>
  <c r="W25" i="6"/>
  <c r="G54" i="5"/>
  <c r="G36" i="5"/>
  <c r="G51" i="5"/>
  <c r="G43" i="5"/>
  <c r="G35" i="5"/>
  <c r="W48" i="6"/>
  <c r="W40" i="6"/>
  <c r="W32" i="6"/>
  <c r="W24" i="6"/>
  <c r="G50" i="5"/>
  <c r="G34" i="5"/>
  <c r="W47" i="6"/>
  <c r="W39" i="6"/>
  <c r="W31" i="6"/>
  <c r="G42" i="5"/>
  <c r="G49" i="5"/>
  <c r="G41" i="5"/>
  <c r="G33" i="5"/>
  <c r="W46" i="6"/>
  <c r="W38" i="6"/>
  <c r="W30" i="6"/>
  <c r="G118" i="7"/>
  <c r="G110" i="7"/>
  <c r="W22" i="6"/>
  <c r="W14" i="6"/>
  <c r="W21" i="6"/>
  <c r="W13" i="6"/>
  <c r="W20" i="6"/>
  <c r="W12" i="6"/>
  <c r="G20" i="5"/>
  <c r="G117" i="7"/>
  <c r="G109" i="7"/>
  <c r="W19" i="6"/>
  <c r="W11" i="6"/>
  <c r="G114" i="7"/>
  <c r="G106" i="7"/>
  <c r="W18" i="6"/>
  <c r="W10" i="6"/>
  <c r="W17" i="6"/>
  <c r="W9" i="6"/>
  <c r="W16" i="6"/>
  <c r="W8" i="6"/>
  <c r="G176" i="7"/>
  <c r="G87" i="5"/>
  <c r="G168" i="7"/>
  <c r="G79" i="5"/>
  <c r="G161" i="7"/>
  <c r="G72" i="5"/>
  <c r="G146" i="7"/>
  <c r="G57" i="5"/>
  <c r="G119" i="7"/>
  <c r="G30" i="5"/>
  <c r="G18" i="5"/>
  <c r="G25" i="5"/>
  <c r="G17" i="5"/>
  <c r="G24" i="5"/>
  <c r="G26" i="5"/>
  <c r="G16" i="5"/>
  <c r="G23" i="5"/>
  <c r="G15" i="5"/>
  <c r="G27" i="5"/>
  <c r="G19" i="5"/>
  <c r="G22" i="5"/>
  <c r="G29" i="5"/>
  <c r="G21" i="5"/>
  <c r="G103" i="7"/>
  <c r="G14" i="5"/>
  <c r="D103" i="7"/>
  <c r="G83" i="7"/>
  <c r="G82" i="7"/>
  <c r="H83" i="7"/>
  <c r="H82" i="7"/>
  <c r="E44" i="7"/>
  <c r="D44" i="7"/>
  <c r="D104" i="7"/>
  <c r="D105" i="7"/>
  <c r="D106" i="7"/>
  <c r="D107" i="7"/>
  <c r="D108" i="7"/>
  <c r="D109" i="7"/>
  <c r="D110" i="7"/>
  <c r="D111" i="7"/>
  <c r="D112" i="7"/>
  <c r="D113" i="7"/>
  <c r="D114" i="7"/>
  <c r="D115" i="7"/>
  <c r="D116" i="7"/>
  <c r="D117" i="7"/>
  <c r="D118" i="7"/>
  <c r="D119" i="7"/>
  <c r="D120" i="7"/>
  <c r="D121" i="7"/>
  <c r="D122" i="7"/>
  <c r="D123" i="7"/>
  <c r="D124" i="7"/>
  <c r="D125" i="7"/>
  <c r="D126" i="7"/>
  <c r="D127" i="7"/>
  <c r="D128" i="7"/>
  <c r="D129" i="7"/>
  <c r="D130" i="7"/>
  <c r="D131" i="7"/>
  <c r="D132" i="7"/>
  <c r="D133" i="7"/>
  <c r="D134" i="7"/>
  <c r="D135" i="7"/>
  <c r="D136" i="7"/>
  <c r="D137" i="7"/>
  <c r="D138" i="7"/>
  <c r="D139" i="7"/>
  <c r="D140" i="7"/>
  <c r="D141" i="7"/>
  <c r="D142" i="7"/>
  <c r="D143" i="7"/>
  <c r="D144" i="7"/>
  <c r="D145" i="7"/>
  <c r="D146" i="7"/>
  <c r="D147" i="7"/>
  <c r="D148" i="7"/>
  <c r="D149" i="7"/>
  <c r="D150" i="7"/>
  <c r="D151" i="7"/>
  <c r="D152" i="7"/>
  <c r="D153" i="7"/>
  <c r="D154" i="7"/>
  <c r="D155" i="7"/>
  <c r="D156" i="7"/>
  <c r="D157" i="7"/>
  <c r="D158" i="7"/>
  <c r="D159" i="7"/>
  <c r="D160" i="7"/>
  <c r="D161" i="7"/>
  <c r="D162" i="7"/>
  <c r="D163" i="7"/>
  <c r="D164" i="7"/>
  <c r="D165" i="7"/>
  <c r="D166" i="7"/>
  <c r="D167" i="7"/>
  <c r="D168" i="7"/>
  <c r="D169" i="7"/>
  <c r="D170" i="7"/>
  <c r="D171" i="7"/>
  <c r="D172" i="7"/>
  <c r="D173" i="7"/>
  <c r="D174" i="7"/>
  <c r="D175" i="7"/>
  <c r="D176" i="7"/>
  <c r="D177" i="7"/>
  <c r="D178" i="7"/>
  <c r="D179" i="7"/>
  <c r="D180" i="7"/>
  <c r="D181" i="7"/>
  <c r="D182" i="7"/>
  <c r="D183" i="7"/>
  <c r="D184" i="7"/>
  <c r="D185" i="7"/>
  <c r="D186" i="7"/>
  <c r="D187" i="7"/>
  <c r="D188" i="7"/>
  <c r="D189" i="7"/>
  <c r="D190" i="7"/>
  <c r="D191" i="7"/>
  <c r="D192" i="7"/>
  <c r="D193" i="7"/>
  <c r="D194" i="7"/>
  <c r="D195" i="7"/>
  <c r="D196" i="7"/>
  <c r="D197" i="7"/>
  <c r="D198" i="7"/>
  <c r="D199" i="7"/>
  <c r="D200" i="7"/>
  <c r="D201" i="7"/>
  <c r="D202" i="7"/>
  <c r="D203" i="7"/>
  <c r="D204" i="7"/>
  <c r="H63" i="7"/>
  <c r="H64" i="7"/>
  <c r="H65" i="7"/>
  <c r="H66" i="7"/>
  <c r="H67" i="7"/>
  <c r="H68" i="7"/>
  <c r="H69" i="7"/>
  <c r="H70" i="7"/>
  <c r="H71" i="7"/>
  <c r="H72" i="7"/>
  <c r="H73" i="7"/>
  <c r="H74" i="7"/>
  <c r="H75" i="7"/>
  <c r="H76" i="7"/>
  <c r="H62" i="7"/>
  <c r="I63" i="7"/>
  <c r="I64" i="7"/>
  <c r="I65" i="7"/>
  <c r="I66" i="7"/>
  <c r="I67" i="7"/>
  <c r="I68" i="7"/>
  <c r="I69" i="7"/>
  <c r="I70" i="7"/>
  <c r="I71" i="7"/>
  <c r="I72" i="7"/>
  <c r="I73" i="7"/>
  <c r="I74" i="7"/>
  <c r="I75" i="7"/>
  <c r="I76" i="7"/>
  <c r="I62" i="7"/>
  <c r="G62" i="7"/>
  <c r="G63" i="7"/>
  <c r="G64" i="7"/>
  <c r="G65" i="7"/>
  <c r="G66" i="7"/>
  <c r="G67" i="7"/>
  <c r="G68" i="7"/>
  <c r="G69" i="7"/>
  <c r="G70" i="7"/>
  <c r="G71" i="7"/>
  <c r="G72" i="7"/>
  <c r="G73" i="7"/>
  <c r="G74" i="7"/>
  <c r="G75" i="7"/>
  <c r="G76" i="7"/>
  <c r="F62" i="7"/>
  <c r="F63" i="7"/>
  <c r="F64" i="7"/>
  <c r="F65" i="7"/>
  <c r="F66" i="7"/>
  <c r="F67" i="7"/>
  <c r="F68" i="7"/>
  <c r="F69" i="7"/>
  <c r="F70" i="7"/>
  <c r="F71" i="7"/>
  <c r="F72" i="7"/>
  <c r="F73" i="7"/>
  <c r="F74" i="7"/>
  <c r="F75" i="7"/>
  <c r="F76" i="7"/>
  <c r="E62" i="7"/>
  <c r="E63" i="7"/>
  <c r="E64" i="7"/>
  <c r="E65" i="7"/>
  <c r="E66" i="7"/>
  <c r="E67" i="7"/>
  <c r="E68" i="7"/>
  <c r="E69" i="7"/>
  <c r="E70" i="7"/>
  <c r="E71" i="7"/>
  <c r="E72" i="7"/>
  <c r="E73" i="7"/>
  <c r="E74" i="7"/>
  <c r="E75" i="7"/>
  <c r="E76" i="7"/>
  <c r="D62" i="7"/>
  <c r="D63" i="7"/>
  <c r="D64" i="7"/>
  <c r="D65" i="7"/>
  <c r="D66" i="7"/>
  <c r="D67" i="7"/>
  <c r="D68" i="7"/>
  <c r="D69" i="7"/>
  <c r="D70" i="7"/>
  <c r="D71" i="7"/>
  <c r="D72" i="7"/>
  <c r="D73" i="7"/>
  <c r="D74" i="7"/>
  <c r="D75" i="7"/>
  <c r="D76" i="7"/>
  <c r="N33" i="7"/>
  <c r="G53" i="7"/>
  <c r="H53" i="7"/>
  <c r="I53" i="7"/>
  <c r="F54" i="7"/>
  <c r="G54" i="7"/>
  <c r="H54" i="7"/>
  <c r="I54" i="7"/>
  <c r="G55" i="7"/>
  <c r="H55" i="7"/>
  <c r="I55" i="7"/>
  <c r="G56" i="7"/>
  <c r="H56" i="7"/>
  <c r="I56" i="7"/>
  <c r="G57" i="7"/>
  <c r="H57" i="7"/>
  <c r="I57" i="7"/>
  <c r="G58" i="7"/>
  <c r="H58" i="7"/>
  <c r="I58" i="7"/>
  <c r="E57" i="7"/>
  <c r="D53" i="7"/>
  <c r="D54" i="7"/>
  <c r="D55" i="7"/>
  <c r="D56" i="7"/>
  <c r="D57" i="7"/>
  <c r="D58" i="7"/>
  <c r="O38" i="7"/>
  <c r="P38" i="7"/>
  <c r="N38" i="7"/>
  <c r="N37" i="7"/>
  <c r="O37" i="7"/>
  <c r="P37" i="7"/>
  <c r="N36" i="7"/>
  <c r="O36" i="7"/>
  <c r="P36" i="7"/>
  <c r="N35" i="7"/>
  <c r="O35" i="7"/>
  <c r="P35" i="7"/>
  <c r="N34" i="7"/>
  <c r="O34" i="7"/>
  <c r="P34" i="7"/>
  <c r="O33" i="7"/>
  <c r="P33" i="7"/>
  <c r="F33" i="7"/>
  <c r="F38" i="7"/>
  <c r="F37" i="7"/>
  <c r="F36" i="7"/>
  <c r="F35" i="7"/>
  <c r="F34" i="7"/>
  <c r="F98" i="7"/>
  <c r="F97" i="7"/>
  <c r="F96" i="7"/>
  <c r="F95" i="7"/>
  <c r="F94" i="7"/>
  <c r="F93" i="7"/>
  <c r="F91" i="7"/>
  <c r="F90" i="7"/>
  <c r="F89" i="7"/>
  <c r="F88" i="7"/>
  <c r="F87" i="7"/>
  <c r="K38" i="7"/>
  <c r="J38" i="7"/>
  <c r="I38" i="7"/>
  <c r="F86" i="7"/>
  <c r="K37" i="7"/>
  <c r="J37" i="7"/>
  <c r="I37" i="7"/>
  <c r="F85" i="7"/>
  <c r="K36" i="7"/>
  <c r="J36" i="7"/>
  <c r="I36" i="7"/>
  <c r="F83" i="7"/>
  <c r="J34" i="7"/>
  <c r="F82" i="7"/>
  <c r="K33" i="7"/>
  <c r="J33" i="7"/>
  <c r="I33" i="7"/>
  <c r="F81" i="7"/>
  <c r="I52" i="7"/>
  <c r="H52" i="7"/>
  <c r="G52" i="7"/>
  <c r="F52" i="7"/>
  <c r="D52" i="7"/>
  <c r="I51" i="7"/>
  <c r="H51" i="7"/>
  <c r="G51" i="7"/>
  <c r="E51" i="7"/>
  <c r="D51" i="7"/>
  <c r="I50" i="7"/>
  <c r="H50" i="7"/>
  <c r="G50" i="7"/>
  <c r="F50" i="7"/>
  <c r="D50" i="7"/>
  <c r="I49" i="7"/>
  <c r="H49" i="7"/>
  <c r="G49" i="7"/>
  <c r="F49" i="7"/>
  <c r="D49" i="7"/>
  <c r="C38" i="7"/>
  <c r="I48" i="7"/>
  <c r="H48" i="7"/>
  <c r="G48" i="7"/>
  <c r="F48" i="7"/>
  <c r="D48" i="7"/>
  <c r="C37" i="7"/>
  <c r="I47" i="7"/>
  <c r="H47" i="7"/>
  <c r="G47" i="7"/>
  <c r="D47" i="7"/>
  <c r="C36" i="7"/>
  <c r="I46" i="7"/>
  <c r="H46" i="7"/>
  <c r="G46" i="7"/>
  <c r="F46" i="7"/>
  <c r="E46" i="7"/>
  <c r="D46" i="7"/>
  <c r="C35" i="7"/>
  <c r="I45" i="7"/>
  <c r="H45" i="7"/>
  <c r="G45" i="7"/>
  <c r="D45" i="7"/>
  <c r="C34" i="7"/>
  <c r="I44" i="7"/>
  <c r="H44" i="7"/>
  <c r="G44" i="7"/>
  <c r="C33" i="7"/>
  <c r="E47" i="7" l="1"/>
  <c r="I34" i="7"/>
  <c r="E58" i="7"/>
  <c r="K34" i="7"/>
  <c r="E56" i="7"/>
  <c r="E45" i="7"/>
  <c r="E50" i="7"/>
  <c r="J50" i="7" s="1"/>
  <c r="E55" i="7"/>
  <c r="F84" i="7"/>
  <c r="E54" i="7"/>
  <c r="J54" i="7" s="1"/>
  <c r="E49" i="7"/>
  <c r="J49" i="7" s="1"/>
  <c r="E53" i="7"/>
  <c r="E48" i="7"/>
  <c r="J48" i="7" s="1"/>
  <c r="E52" i="7"/>
  <c r="J52" i="7" s="1"/>
  <c r="M62" i="7"/>
  <c r="F57" i="7"/>
  <c r="J57" i="7" s="1"/>
  <c r="J35" i="7"/>
  <c r="F44" i="7"/>
  <c r="J44" i="7" s="1"/>
  <c r="K35" i="7"/>
  <c r="F58" i="7"/>
  <c r="F56" i="7"/>
  <c r="F92" i="7"/>
  <c r="F47" i="7"/>
  <c r="F45" i="7"/>
  <c r="F51" i="7"/>
  <c r="J51" i="7" s="1"/>
  <c r="F53" i="7"/>
  <c r="F55" i="7"/>
  <c r="I35" i="7"/>
  <c r="J68" i="7"/>
  <c r="J67" i="7"/>
  <c r="J72" i="7"/>
  <c r="J63" i="7"/>
  <c r="J64" i="7"/>
  <c r="J70" i="7"/>
  <c r="J69" i="7"/>
  <c r="F10" i="5"/>
  <c r="G10" i="5" s="1"/>
  <c r="J71" i="7"/>
  <c r="J73" i="7"/>
  <c r="J65" i="7"/>
  <c r="J76" i="7"/>
  <c r="J75" i="7"/>
  <c r="F9" i="5"/>
  <c r="G9" i="5" s="1"/>
  <c r="J74" i="7"/>
  <c r="J66" i="7"/>
  <c r="J62" i="7"/>
  <c r="F39" i="7"/>
  <c r="P39" i="7"/>
  <c r="N39" i="7"/>
  <c r="O39" i="7"/>
  <c r="C39" i="7"/>
  <c r="J46" i="7"/>
  <c r="C5" i="5"/>
  <c r="F2" i="5" l="1"/>
  <c r="G2" i="5" s="1"/>
  <c r="J56" i="7"/>
  <c r="J58" i="7"/>
  <c r="J53" i="7"/>
  <c r="J45" i="7"/>
  <c r="J55" i="7"/>
  <c r="J47" i="7"/>
  <c r="K39" i="7"/>
  <c r="F3" i="5"/>
  <c r="G3" i="5" s="1"/>
  <c r="F99" i="7"/>
  <c r="I39" i="7"/>
  <c r="J39" i="7"/>
  <c r="M8" i="5"/>
  <c r="M9" i="5" s="1"/>
  <c r="B10" i="5"/>
  <c r="C10" i="5" s="1"/>
  <c r="B9" i="5"/>
  <c r="C9" i="5" s="1"/>
  <c r="B2" i="5" l="1"/>
  <c r="C2" i="5" s="1"/>
  <c r="B3" i="5"/>
  <c r="C3" i="5" s="1"/>
  <c r="M2" i="5"/>
  <c r="M3" i="5" s="1"/>
  <c r="M44" i="7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<sst xmlns="http://schemas.openxmlformats.org/spreadsheetml/2006/main" count="1516" uniqueCount="252">
  <si>
    <t>TOPIC</t>
  </si>
  <si>
    <t>Section Title</t>
  </si>
  <si>
    <t>Review 1</t>
  </si>
  <si>
    <t>Status</t>
  </si>
  <si>
    <t>Review 2</t>
  </si>
  <si>
    <t>Review 3</t>
  </si>
  <si>
    <t>Not Started</t>
  </si>
  <si>
    <t>Started</t>
  </si>
  <si>
    <t>Completed</t>
  </si>
  <si>
    <t>Revision Notes</t>
  </si>
  <si>
    <t>Concept Map</t>
  </si>
  <si>
    <t>Blurting</t>
  </si>
  <si>
    <t>Unit</t>
  </si>
  <si>
    <t>Date</t>
  </si>
  <si>
    <t>Active Recall Q</t>
  </si>
  <si>
    <t>Average Confidence Level</t>
  </si>
  <si>
    <t>% Reviews Completed</t>
  </si>
  <si>
    <t>Percentage of Course Revised</t>
  </si>
  <si>
    <t>Confidence
Level</t>
  </si>
  <si>
    <t>Revision 
Activity</t>
  </si>
  <si>
    <t>YouTube Videos</t>
  </si>
  <si>
    <t>Getting There</t>
  </si>
  <si>
    <t>Nailed It</t>
  </si>
  <si>
    <t>Not sure</t>
  </si>
  <si>
    <t>Learning Mark Scheme</t>
  </si>
  <si>
    <t>Flashcard Review</t>
  </si>
  <si>
    <t>Organise Notes</t>
  </si>
  <si>
    <t>Exam Questions</t>
  </si>
  <si>
    <t>Not Sure</t>
  </si>
  <si>
    <t>paper1</t>
  </si>
  <si>
    <t>paper2</t>
  </si>
  <si>
    <t>Total Completed Review</t>
  </si>
  <si>
    <t>Total</t>
  </si>
  <si>
    <t>Number of Review Completed</t>
  </si>
  <si>
    <t>do not edit or delete</t>
  </si>
  <si>
    <t>1.1 Systems Architecture</t>
  </si>
  <si>
    <t>1.2 Memory &amp; Storage</t>
  </si>
  <si>
    <t>1.3 – Computer networks, connections and protocols</t>
  </si>
  <si>
    <r>
      <rPr>
        <b/>
        <sz val="10"/>
        <color rgb="FF002060"/>
        <rFont val="Calibri"/>
        <family val="2"/>
        <scheme val="minor"/>
      </rPr>
      <t>1.3.1 Networks and topologies</t>
    </r>
    <r>
      <rPr>
        <sz val="10"/>
        <color theme="1"/>
        <rFont val="Calibri"/>
        <family val="2"/>
        <scheme val="minor"/>
      </rPr>
      <t xml:space="preserve">
</t>
    </r>
    <r>
      <rPr>
        <sz val="8"/>
        <color theme="1"/>
        <rFont val="Calibri"/>
        <family val="2"/>
        <scheme val="minor"/>
      </rPr>
      <t>* Types of network
* Factors that affect the performance of networks
* The different roles of computers in a client-server and a peer-topeer network
* The hardware needed to connect stand-alone computers into a Local Area Network
* The Internet as a worldwide collection of computer networks
* Star and Mesh network topologies</t>
    </r>
  </si>
  <si>
    <t>1.4 – Network security</t>
  </si>
  <si>
    <t>1.5 – Systems software</t>
  </si>
  <si>
    <t>1.6 – Ethical, legal, cultural and environmental impacts of digital technology</t>
  </si>
  <si>
    <t>1.1.1 Architecture of the CPU</t>
  </si>
  <si>
    <t>1.1.2 CPU Performance</t>
  </si>
  <si>
    <t>1.1.3 Embedded Systems</t>
  </si>
  <si>
    <t>1.2.1 Primary Storage</t>
  </si>
  <si>
    <t>1.2.2 Secondary Storage</t>
  </si>
  <si>
    <t>1.2.3 Units</t>
  </si>
  <si>
    <t>1.2.4 Data Storage Numbers</t>
  </si>
  <si>
    <t>1.2.4 Data Storage Characters</t>
  </si>
  <si>
    <t>1.2.4 Data Storage Images</t>
  </si>
  <si>
    <t>1.2.4 Data Storage Sound</t>
  </si>
  <si>
    <t>1.2.5 Compression</t>
  </si>
  <si>
    <t>1.3.1 Networks and topologies</t>
  </si>
  <si>
    <t>1.3.2 Wired and wireless networks, protocols and layer</t>
  </si>
  <si>
    <t>1.4.1 Threats to computer systems and networks</t>
  </si>
  <si>
    <t>1.4.2 Identifying and preventing vulnerabilities</t>
  </si>
  <si>
    <t>1.5.1 Operating systems</t>
  </si>
  <si>
    <t>1.5.2 Utility software</t>
  </si>
  <si>
    <t>1.6.1 Ethical, legal, cultural and environmental impact</t>
  </si>
  <si>
    <t>%</t>
  </si>
  <si>
    <r>
      <rPr>
        <b/>
        <sz val="10"/>
        <color rgb="FF002060"/>
        <rFont val="Calibri"/>
        <family val="2"/>
        <scheme val="minor"/>
      </rPr>
      <t>1.1.2 CPU Performance</t>
    </r>
    <r>
      <rPr>
        <sz val="10"/>
        <color theme="1"/>
        <rFont val="Calibri"/>
        <family val="2"/>
        <scheme val="minor"/>
      </rPr>
      <t xml:space="preserve">
</t>
    </r>
    <r>
      <rPr>
        <b/>
        <sz val="8"/>
        <color rgb="FF48C8F6"/>
        <rFont val="Calibri"/>
        <family val="2"/>
        <scheme val="minor"/>
      </rPr>
      <t>*</t>
    </r>
    <r>
      <rPr>
        <sz val="8"/>
        <color theme="1"/>
        <rFont val="Calibri"/>
        <family val="2"/>
        <scheme val="minor"/>
      </rPr>
      <t xml:space="preserve"> How common characteristics of CPUs affect their performance</t>
    </r>
  </si>
  <si>
    <r>
      <rPr>
        <b/>
        <sz val="10"/>
        <color rgb="FF002060"/>
        <rFont val="Calibri"/>
        <family val="2"/>
        <scheme val="minor"/>
      </rPr>
      <t>1.1.1 Architecture of the CPU</t>
    </r>
    <r>
      <rPr>
        <sz val="10"/>
        <color theme="1"/>
        <rFont val="Calibri"/>
        <family val="2"/>
        <scheme val="minor"/>
      </rPr>
      <t xml:space="preserve">
</t>
    </r>
    <r>
      <rPr>
        <b/>
        <sz val="8"/>
        <color rgb="FF48C8F6"/>
        <rFont val="Calibri"/>
        <family val="2"/>
        <scheme val="minor"/>
      </rPr>
      <t>*</t>
    </r>
    <r>
      <rPr>
        <sz val="8"/>
        <color theme="1"/>
        <rFont val="Calibri"/>
        <family val="2"/>
        <scheme val="minor"/>
      </rPr>
      <t xml:space="preserve"> The purpose of the CPU
</t>
    </r>
    <r>
      <rPr>
        <b/>
        <sz val="8"/>
        <color rgb="FF48C8F6"/>
        <rFont val="Calibri"/>
        <family val="2"/>
        <scheme val="minor"/>
      </rPr>
      <t>*</t>
    </r>
    <r>
      <rPr>
        <sz val="8"/>
        <color theme="1"/>
        <rFont val="Calibri"/>
        <family val="2"/>
        <scheme val="minor"/>
      </rPr>
      <t xml:space="preserve"> Common CPU components and their function
</t>
    </r>
    <r>
      <rPr>
        <b/>
        <sz val="8"/>
        <color rgb="FF48C8F6"/>
        <rFont val="Calibri"/>
        <family val="2"/>
        <scheme val="minor"/>
      </rPr>
      <t>*</t>
    </r>
    <r>
      <rPr>
        <sz val="8"/>
        <color rgb="FF48C8F6"/>
        <rFont val="Calibri"/>
        <family val="2"/>
        <scheme val="minor"/>
      </rPr>
      <t xml:space="preserve"> </t>
    </r>
    <r>
      <rPr>
        <sz val="8"/>
        <color theme="1"/>
        <rFont val="Calibri"/>
        <family val="2"/>
        <scheme val="minor"/>
      </rPr>
      <t>Von Neumann architecture</t>
    </r>
  </si>
  <si>
    <r>
      <rPr>
        <b/>
        <sz val="10"/>
        <color rgb="FF002060"/>
        <rFont val="Calibri"/>
        <family val="2"/>
        <scheme val="minor"/>
      </rPr>
      <t>1.1.3 Embedded Systems</t>
    </r>
    <r>
      <rPr>
        <sz val="10"/>
        <color theme="1"/>
        <rFont val="Calibri"/>
        <family val="2"/>
        <scheme val="minor"/>
      </rPr>
      <t xml:space="preserve">
</t>
    </r>
    <r>
      <rPr>
        <b/>
        <sz val="8"/>
        <color rgb="FF48C8F6"/>
        <rFont val="Calibri"/>
        <family val="2"/>
        <scheme val="minor"/>
      </rPr>
      <t xml:space="preserve">* </t>
    </r>
    <r>
      <rPr>
        <sz val="8"/>
        <color theme="1"/>
        <rFont val="Calibri"/>
        <family val="2"/>
        <scheme val="minor"/>
      </rPr>
      <t xml:space="preserve">The purpose and characteristics of embedded systems
</t>
    </r>
    <r>
      <rPr>
        <b/>
        <sz val="8"/>
        <color rgb="FF48C8F6"/>
        <rFont val="Calibri"/>
        <family val="2"/>
        <scheme val="minor"/>
      </rPr>
      <t>*</t>
    </r>
    <r>
      <rPr>
        <sz val="8"/>
        <color theme="1"/>
        <rFont val="Calibri"/>
        <family val="2"/>
        <scheme val="minor"/>
      </rPr>
      <t xml:space="preserve"> Examples of embedded systems</t>
    </r>
  </si>
  <si>
    <r>
      <rPr>
        <b/>
        <sz val="10"/>
        <color rgb="FF002060"/>
        <rFont val="Calibri"/>
        <family val="2"/>
        <scheme val="minor"/>
      </rPr>
      <t>1.2.1 Primary Storage</t>
    </r>
    <r>
      <rPr>
        <sz val="10"/>
        <color theme="1"/>
        <rFont val="Calibri"/>
        <family val="2"/>
        <scheme val="minor"/>
      </rPr>
      <t xml:space="preserve">
</t>
    </r>
    <r>
      <rPr>
        <b/>
        <sz val="8"/>
        <color rgb="FF48C8F6"/>
        <rFont val="Calibri"/>
        <family val="2"/>
        <scheme val="minor"/>
      </rPr>
      <t>*</t>
    </r>
    <r>
      <rPr>
        <sz val="8"/>
        <color theme="1"/>
        <rFont val="Calibri"/>
        <family val="2"/>
        <scheme val="minor"/>
      </rPr>
      <t xml:space="preserve"> The need for primary storage
</t>
    </r>
    <r>
      <rPr>
        <b/>
        <sz val="8"/>
        <color rgb="FF48C8F6"/>
        <rFont val="Calibri"/>
        <family val="2"/>
        <scheme val="minor"/>
      </rPr>
      <t>*</t>
    </r>
    <r>
      <rPr>
        <sz val="8"/>
        <color theme="1"/>
        <rFont val="Calibri"/>
        <family val="2"/>
        <scheme val="minor"/>
      </rPr>
      <t xml:space="preserve"> The difference between RAM and ROM
</t>
    </r>
    <r>
      <rPr>
        <b/>
        <sz val="8"/>
        <color rgb="FF48C8F6"/>
        <rFont val="Calibri"/>
        <family val="2"/>
        <scheme val="minor"/>
      </rPr>
      <t>*</t>
    </r>
    <r>
      <rPr>
        <sz val="8"/>
        <color theme="1"/>
        <rFont val="Calibri"/>
        <family val="2"/>
        <scheme val="minor"/>
      </rPr>
      <t xml:space="preserve"> The purpose of ROM in a computer system
</t>
    </r>
    <r>
      <rPr>
        <b/>
        <sz val="8"/>
        <color rgb="FF48C8F6"/>
        <rFont val="Calibri"/>
        <family val="2"/>
        <scheme val="minor"/>
      </rPr>
      <t>*</t>
    </r>
    <r>
      <rPr>
        <sz val="8"/>
        <color theme="1"/>
        <rFont val="Calibri"/>
        <family val="2"/>
        <scheme val="minor"/>
      </rPr>
      <t xml:space="preserve"> The purpose of RAM in a computer system
</t>
    </r>
    <r>
      <rPr>
        <b/>
        <sz val="8"/>
        <color rgb="FF48C8F6"/>
        <rFont val="Calibri"/>
        <family val="2"/>
        <scheme val="minor"/>
      </rPr>
      <t>*</t>
    </r>
    <r>
      <rPr>
        <sz val="8"/>
        <color theme="1"/>
        <rFont val="Calibri"/>
        <family val="2"/>
        <scheme val="minor"/>
      </rPr>
      <t xml:space="preserve"> Virtual memory</t>
    </r>
  </si>
  <si>
    <r>
      <rPr>
        <b/>
        <sz val="10"/>
        <color rgb="FF002060"/>
        <rFont val="Calibri"/>
        <family val="2"/>
        <scheme val="minor"/>
      </rPr>
      <t>1.2.2 Secondary Storage</t>
    </r>
    <r>
      <rPr>
        <sz val="10"/>
        <color theme="1"/>
        <rFont val="Calibri"/>
        <family val="2"/>
        <scheme val="minor"/>
      </rPr>
      <t xml:space="preserve">
</t>
    </r>
    <r>
      <rPr>
        <b/>
        <sz val="8"/>
        <color rgb="FF48C8F6"/>
        <rFont val="Calibri"/>
        <family val="2"/>
        <scheme val="minor"/>
      </rPr>
      <t>*</t>
    </r>
    <r>
      <rPr>
        <sz val="8"/>
        <color theme="1"/>
        <rFont val="Calibri"/>
        <family val="2"/>
        <scheme val="minor"/>
      </rPr>
      <t xml:space="preserve"> The need for secondary storage
</t>
    </r>
    <r>
      <rPr>
        <b/>
        <sz val="8"/>
        <color rgb="FF48C8F6"/>
        <rFont val="Calibri"/>
        <family val="2"/>
        <scheme val="minor"/>
      </rPr>
      <t xml:space="preserve">* </t>
    </r>
    <r>
      <rPr>
        <sz val="8"/>
        <color theme="1"/>
        <rFont val="Calibri"/>
        <family val="2"/>
        <scheme val="minor"/>
      </rPr>
      <t xml:space="preserve">Common types of storage
</t>
    </r>
    <r>
      <rPr>
        <b/>
        <sz val="8"/>
        <color rgb="FF48C8F6"/>
        <rFont val="Calibri"/>
        <family val="2"/>
        <scheme val="minor"/>
      </rPr>
      <t>*</t>
    </r>
    <r>
      <rPr>
        <sz val="8"/>
        <color theme="1"/>
        <rFont val="Calibri"/>
        <family val="2"/>
        <scheme val="minor"/>
      </rPr>
      <t xml:space="preserve"> Suitable storage devices and storage media for a given application
</t>
    </r>
    <r>
      <rPr>
        <b/>
        <sz val="8"/>
        <color rgb="FF48C8F6"/>
        <rFont val="Calibri"/>
        <family val="2"/>
        <scheme val="minor"/>
      </rPr>
      <t xml:space="preserve">* </t>
    </r>
    <r>
      <rPr>
        <sz val="8"/>
        <color theme="1"/>
        <rFont val="Calibri"/>
        <family val="2"/>
        <scheme val="minor"/>
      </rPr>
      <t>The advantages and disadvantages of different storage devices and storage media relating to these characteristics</t>
    </r>
  </si>
  <si>
    <r>
      <rPr>
        <b/>
        <sz val="10"/>
        <color rgb="FF002060"/>
        <rFont val="Calibri"/>
        <family val="2"/>
        <scheme val="minor"/>
      </rPr>
      <t>1.2.3 Units</t>
    </r>
    <r>
      <rPr>
        <sz val="10"/>
        <color theme="1"/>
        <rFont val="Calibri"/>
        <family val="2"/>
        <scheme val="minor"/>
      </rPr>
      <t xml:space="preserve">
</t>
    </r>
    <r>
      <rPr>
        <b/>
        <sz val="8"/>
        <color rgb="FF48C8F6"/>
        <rFont val="Calibri"/>
        <family val="2"/>
        <scheme val="minor"/>
      </rPr>
      <t>*</t>
    </r>
    <r>
      <rPr>
        <sz val="8"/>
        <color theme="1"/>
        <rFont val="Calibri"/>
        <family val="2"/>
        <scheme val="minor"/>
      </rPr>
      <t xml:space="preserve"> The units of data storage
</t>
    </r>
    <r>
      <rPr>
        <b/>
        <sz val="8"/>
        <color rgb="FF48C8F6"/>
        <rFont val="Calibri"/>
        <family val="2"/>
        <scheme val="minor"/>
      </rPr>
      <t>*</t>
    </r>
    <r>
      <rPr>
        <sz val="8"/>
        <color theme="1"/>
        <rFont val="Calibri"/>
        <family val="2"/>
        <scheme val="minor"/>
      </rPr>
      <t xml:space="preserve"> How data needs to be converted into a binary format to be processed by a computer
</t>
    </r>
    <r>
      <rPr>
        <b/>
        <sz val="8"/>
        <color rgb="FF48C8F6"/>
        <rFont val="Calibri"/>
        <family val="2"/>
        <scheme val="minor"/>
      </rPr>
      <t>*</t>
    </r>
    <r>
      <rPr>
        <sz val="8"/>
        <color theme="1"/>
        <rFont val="Calibri"/>
        <family val="2"/>
        <scheme val="minor"/>
      </rPr>
      <t xml:space="preserve"> Data capacity and calculation of data capacity requirements</t>
    </r>
  </si>
  <si>
    <r>
      <rPr>
        <b/>
        <sz val="10"/>
        <color rgb="FF002060"/>
        <rFont val="Calibri"/>
        <family val="2"/>
        <scheme val="minor"/>
      </rPr>
      <t>1.2.4 Data Storage Numbers</t>
    </r>
    <r>
      <rPr>
        <sz val="10"/>
        <color theme="1"/>
        <rFont val="Calibri"/>
        <family val="2"/>
        <scheme val="minor"/>
      </rPr>
      <t xml:space="preserve">
</t>
    </r>
    <r>
      <rPr>
        <b/>
        <sz val="8"/>
        <color rgb="FF48C8F6"/>
        <rFont val="Calibri"/>
        <family val="2"/>
        <scheme val="minor"/>
      </rPr>
      <t>*</t>
    </r>
    <r>
      <rPr>
        <sz val="8"/>
        <color theme="1"/>
        <rFont val="Calibri"/>
        <family val="2"/>
        <scheme val="minor"/>
      </rPr>
      <t xml:space="preserve"> How to convert positive denary whole numbers to binary numbers (up to 8 bits) and vice versa
</t>
    </r>
    <r>
      <rPr>
        <b/>
        <sz val="8"/>
        <color rgb="FF48C8F6"/>
        <rFont val="Calibri"/>
        <family val="2"/>
        <scheme val="minor"/>
      </rPr>
      <t xml:space="preserve">* </t>
    </r>
    <r>
      <rPr>
        <sz val="8"/>
        <color theme="1"/>
        <rFont val="Calibri"/>
        <family val="2"/>
        <scheme val="minor"/>
      </rPr>
      <t xml:space="preserve">How to add two binary integers together (up to 8 bits) and explain overflow errors which may occur
</t>
    </r>
    <r>
      <rPr>
        <b/>
        <sz val="8"/>
        <color rgb="FF48C8F6"/>
        <rFont val="Calibri"/>
        <family val="2"/>
        <scheme val="minor"/>
      </rPr>
      <t>*</t>
    </r>
    <r>
      <rPr>
        <sz val="8"/>
        <color theme="1"/>
        <rFont val="Calibri"/>
        <family val="2"/>
        <scheme val="minor"/>
      </rPr>
      <t xml:space="preserve"> How to convert positive denary whole numbers into 2-digit hexadecimal numbers and vice versa
</t>
    </r>
    <r>
      <rPr>
        <b/>
        <sz val="8"/>
        <color rgb="FF48C8F6"/>
        <rFont val="Calibri"/>
        <family val="2"/>
        <scheme val="minor"/>
      </rPr>
      <t>*</t>
    </r>
    <r>
      <rPr>
        <sz val="8"/>
        <color theme="1"/>
        <rFont val="Calibri"/>
        <family val="2"/>
        <scheme val="minor"/>
      </rPr>
      <t xml:space="preserve"> How to convert binary integers to their hexadecimal equivalents and vice versa
</t>
    </r>
    <r>
      <rPr>
        <b/>
        <sz val="8"/>
        <color rgb="FF48C8F6"/>
        <rFont val="Calibri"/>
        <family val="2"/>
        <scheme val="minor"/>
      </rPr>
      <t xml:space="preserve">* </t>
    </r>
    <r>
      <rPr>
        <sz val="8"/>
        <color theme="1"/>
        <rFont val="Calibri"/>
        <family val="2"/>
        <scheme val="minor"/>
      </rPr>
      <t>Binary shifts</t>
    </r>
  </si>
  <si>
    <r>
      <rPr>
        <b/>
        <sz val="10"/>
        <color rgb="FF002060"/>
        <rFont val="Calibri"/>
        <family val="2"/>
        <scheme val="minor"/>
      </rPr>
      <t>1.2.4 Data Storage Characters</t>
    </r>
    <r>
      <rPr>
        <sz val="10"/>
        <color theme="1"/>
        <rFont val="Calibri"/>
        <family val="2"/>
        <scheme val="minor"/>
      </rPr>
      <t xml:space="preserve">
</t>
    </r>
    <r>
      <rPr>
        <b/>
        <sz val="8"/>
        <color rgb="FF48C8F6"/>
        <rFont val="Calibri"/>
        <family val="2"/>
        <scheme val="minor"/>
      </rPr>
      <t>*</t>
    </r>
    <r>
      <rPr>
        <sz val="8"/>
        <color theme="1"/>
        <rFont val="Calibri"/>
        <family val="2"/>
        <scheme val="minor"/>
      </rPr>
      <t xml:space="preserve"> The use of binary codes to represent characters
</t>
    </r>
    <r>
      <rPr>
        <b/>
        <sz val="8"/>
        <color rgb="FF48C8F6"/>
        <rFont val="Calibri"/>
        <family val="2"/>
        <scheme val="minor"/>
      </rPr>
      <t>*</t>
    </r>
    <r>
      <rPr>
        <sz val="8"/>
        <color theme="1"/>
        <rFont val="Calibri"/>
        <family val="2"/>
        <scheme val="minor"/>
      </rPr>
      <t xml:space="preserve"> The term ‘character set’
</t>
    </r>
    <r>
      <rPr>
        <b/>
        <sz val="8"/>
        <color rgb="FF48C8F6"/>
        <rFont val="Calibri"/>
        <family val="2"/>
        <scheme val="minor"/>
      </rPr>
      <t>*</t>
    </r>
    <r>
      <rPr>
        <sz val="8"/>
        <color theme="1"/>
        <rFont val="Calibri"/>
        <family val="2"/>
        <scheme val="minor"/>
      </rPr>
      <t xml:space="preserve"> The relationship between the number of bits per character in a character set, and the number of characters which can be represented</t>
    </r>
  </si>
  <si>
    <r>
      <rPr>
        <b/>
        <sz val="10"/>
        <color rgb="FF002060"/>
        <rFont val="Calibri"/>
        <family val="2"/>
        <scheme val="minor"/>
      </rPr>
      <t>1.2.4 Data Storage Images</t>
    </r>
    <r>
      <rPr>
        <sz val="10"/>
        <color theme="1"/>
        <rFont val="Calibri"/>
        <family val="2"/>
        <scheme val="minor"/>
      </rPr>
      <t xml:space="preserve">
</t>
    </r>
    <r>
      <rPr>
        <b/>
        <sz val="8"/>
        <color rgb="FF48C8F6"/>
        <rFont val="Calibri"/>
        <family val="2"/>
        <scheme val="minor"/>
      </rPr>
      <t>*</t>
    </r>
    <r>
      <rPr>
        <sz val="8"/>
        <color theme="1"/>
        <rFont val="Calibri"/>
        <family val="2"/>
        <scheme val="minor"/>
      </rPr>
      <t xml:space="preserve"> How an image is represented as a series of pixels, represented in binary
</t>
    </r>
    <r>
      <rPr>
        <b/>
        <sz val="8"/>
        <color rgb="FF48C8F6"/>
        <rFont val="Calibri"/>
        <family val="2"/>
        <scheme val="minor"/>
      </rPr>
      <t>*</t>
    </r>
    <r>
      <rPr>
        <sz val="8"/>
        <color theme="1"/>
        <rFont val="Calibri"/>
        <family val="2"/>
        <scheme val="minor"/>
      </rPr>
      <t xml:space="preserve"> Metadata
</t>
    </r>
    <r>
      <rPr>
        <b/>
        <sz val="8"/>
        <color rgb="FF48C8F6"/>
        <rFont val="Calibri"/>
        <family val="2"/>
        <scheme val="minor"/>
      </rPr>
      <t>*</t>
    </r>
    <r>
      <rPr>
        <sz val="8"/>
        <color theme="1"/>
        <rFont val="Calibri"/>
        <family val="2"/>
        <scheme val="minor"/>
      </rPr>
      <t xml:space="preserve"> The effect of colour depth and resolution on</t>
    </r>
  </si>
  <si>
    <r>
      <rPr>
        <b/>
        <sz val="10"/>
        <color rgb="FF002060"/>
        <rFont val="Calibri"/>
        <family val="2"/>
        <scheme val="minor"/>
      </rPr>
      <t>1.2.4 Data Storage Sound</t>
    </r>
    <r>
      <rPr>
        <sz val="10"/>
        <color theme="1"/>
        <rFont val="Calibri"/>
        <family val="2"/>
        <scheme val="minor"/>
      </rPr>
      <t xml:space="preserve">
</t>
    </r>
    <r>
      <rPr>
        <b/>
        <sz val="8"/>
        <color rgb="FF48C8F6"/>
        <rFont val="Calibri"/>
        <family val="2"/>
        <scheme val="minor"/>
      </rPr>
      <t xml:space="preserve">* </t>
    </r>
    <r>
      <rPr>
        <sz val="8"/>
        <color theme="1"/>
        <rFont val="Calibri"/>
        <family val="2"/>
        <scheme val="minor"/>
      </rPr>
      <t xml:space="preserve">How sound can be sampled and stored in digital form
</t>
    </r>
    <r>
      <rPr>
        <b/>
        <sz val="8"/>
        <color rgb="FF48C8F6"/>
        <rFont val="Calibri"/>
        <family val="2"/>
        <scheme val="minor"/>
      </rPr>
      <t xml:space="preserve">* </t>
    </r>
    <r>
      <rPr>
        <sz val="8"/>
        <color theme="1"/>
        <rFont val="Calibri"/>
        <family val="2"/>
        <scheme val="minor"/>
      </rPr>
      <t>The effect of sample rate, duration and bit depth</t>
    </r>
  </si>
  <si>
    <r>
      <rPr>
        <b/>
        <sz val="10"/>
        <color rgb="FF002060"/>
        <rFont val="Calibri"/>
        <family val="2"/>
        <scheme val="minor"/>
      </rPr>
      <t>1.2.5 Compression</t>
    </r>
    <r>
      <rPr>
        <sz val="10"/>
        <color theme="1"/>
        <rFont val="Calibri"/>
        <family val="2"/>
        <scheme val="minor"/>
      </rPr>
      <t xml:space="preserve">
</t>
    </r>
    <r>
      <rPr>
        <b/>
        <sz val="8"/>
        <color rgb="FF48C8F6"/>
        <rFont val="Calibri"/>
        <family val="2"/>
        <scheme val="minor"/>
      </rPr>
      <t>*</t>
    </r>
    <r>
      <rPr>
        <sz val="8"/>
        <color theme="1"/>
        <rFont val="Calibri"/>
        <family val="2"/>
        <scheme val="minor"/>
      </rPr>
      <t xml:space="preserve"> The need for compression
</t>
    </r>
    <r>
      <rPr>
        <b/>
        <sz val="8"/>
        <color rgb="FF48C8F6"/>
        <rFont val="Calibri"/>
        <family val="2"/>
        <scheme val="minor"/>
      </rPr>
      <t>*</t>
    </r>
    <r>
      <rPr>
        <sz val="8"/>
        <color theme="1"/>
        <rFont val="Calibri"/>
        <family val="2"/>
        <scheme val="minor"/>
      </rPr>
      <t xml:space="preserve"> Types of compression</t>
    </r>
  </si>
  <si>
    <r>
      <rPr>
        <b/>
        <sz val="10"/>
        <color rgb="FF002060"/>
        <rFont val="Calibri"/>
        <family val="2"/>
        <scheme val="minor"/>
      </rPr>
      <t>1.3.2 Wired and wireless networks, protocols and layer</t>
    </r>
    <r>
      <rPr>
        <sz val="10"/>
        <color theme="1"/>
        <rFont val="Calibri"/>
        <family val="2"/>
        <scheme val="minor"/>
      </rPr>
      <t xml:space="preserve">
</t>
    </r>
    <r>
      <rPr>
        <b/>
        <sz val="8"/>
        <color rgb="FF48C8F6"/>
        <rFont val="Calibri"/>
        <family val="2"/>
        <scheme val="minor"/>
      </rPr>
      <t>*</t>
    </r>
    <r>
      <rPr>
        <sz val="8"/>
        <color theme="1"/>
        <rFont val="Calibri"/>
        <family val="2"/>
        <scheme val="minor"/>
      </rPr>
      <t xml:space="preserve"> Modes of connection
</t>
    </r>
    <r>
      <rPr>
        <b/>
        <sz val="8"/>
        <color rgb="FF48C8F6"/>
        <rFont val="Calibri"/>
        <family val="2"/>
        <scheme val="minor"/>
      </rPr>
      <t>*</t>
    </r>
    <r>
      <rPr>
        <sz val="8"/>
        <color theme="1"/>
        <rFont val="Calibri"/>
        <family val="2"/>
        <scheme val="minor"/>
      </rPr>
      <t xml:space="preserve"> Encryption
</t>
    </r>
    <r>
      <rPr>
        <b/>
        <sz val="8"/>
        <color rgb="FF48C8F6"/>
        <rFont val="Calibri"/>
        <family val="2"/>
        <scheme val="minor"/>
      </rPr>
      <t>*</t>
    </r>
    <r>
      <rPr>
        <sz val="8"/>
        <color theme="1"/>
        <rFont val="Calibri"/>
        <family val="2"/>
        <scheme val="minor"/>
      </rPr>
      <t xml:space="preserve"> IP addressing and MAC addressing
Standards
</t>
    </r>
    <r>
      <rPr>
        <b/>
        <sz val="8"/>
        <color rgb="FF48C8F6"/>
        <rFont val="Calibri"/>
        <family val="2"/>
        <scheme val="minor"/>
      </rPr>
      <t>*</t>
    </r>
    <r>
      <rPr>
        <sz val="8"/>
        <color theme="1"/>
        <rFont val="Calibri"/>
        <family val="2"/>
        <scheme val="minor"/>
      </rPr>
      <t xml:space="preserve"> Common	protocols including
</t>
    </r>
    <r>
      <rPr>
        <b/>
        <sz val="8"/>
        <color rgb="FF48C8F6"/>
        <rFont val="Calibri"/>
        <family val="2"/>
        <scheme val="minor"/>
      </rPr>
      <t>*</t>
    </r>
    <r>
      <rPr>
        <sz val="8"/>
        <color theme="1"/>
        <rFont val="Calibri"/>
        <family val="2"/>
        <scheme val="minor"/>
      </rPr>
      <t xml:space="preserve"> The concept of layers</t>
    </r>
  </si>
  <si>
    <r>
      <rPr>
        <b/>
        <sz val="10"/>
        <color rgb="FF002060"/>
        <rFont val="Calibri"/>
        <family val="2"/>
        <scheme val="minor"/>
      </rPr>
      <t>1.4.1 Threats to computer systems and networks</t>
    </r>
    <r>
      <rPr>
        <sz val="10"/>
        <color theme="1"/>
        <rFont val="Calibri"/>
        <family val="2"/>
        <scheme val="minor"/>
      </rPr>
      <t xml:space="preserve">
</t>
    </r>
    <r>
      <rPr>
        <sz val="8"/>
        <color theme="1"/>
        <rFont val="Calibri"/>
        <family val="2"/>
        <scheme val="minor"/>
      </rPr>
      <t xml:space="preserve">Forms of attack :
</t>
    </r>
    <r>
      <rPr>
        <b/>
        <sz val="8"/>
        <color rgb="FF48C8F6"/>
        <rFont val="Calibri"/>
        <family val="2"/>
        <scheme val="minor"/>
      </rPr>
      <t>*</t>
    </r>
    <r>
      <rPr>
        <sz val="8"/>
        <color theme="1"/>
        <rFont val="Calibri"/>
        <family val="2"/>
        <scheme val="minor"/>
      </rPr>
      <t xml:space="preserve"> Malware  
</t>
    </r>
    <r>
      <rPr>
        <b/>
        <sz val="8"/>
        <color rgb="FF48C8F6"/>
        <rFont val="Calibri"/>
        <family val="2"/>
        <scheme val="minor"/>
      </rPr>
      <t>*</t>
    </r>
    <r>
      <rPr>
        <sz val="8"/>
        <color theme="1"/>
        <rFont val="Calibri"/>
        <family val="2"/>
        <scheme val="minor"/>
      </rPr>
      <t xml:space="preserve"> Social engineering
</t>
    </r>
    <r>
      <rPr>
        <b/>
        <sz val="8"/>
        <color rgb="FF48C8F6"/>
        <rFont val="Calibri"/>
        <family val="2"/>
        <scheme val="minor"/>
      </rPr>
      <t>*</t>
    </r>
    <r>
      <rPr>
        <sz val="8"/>
        <color theme="1"/>
        <rFont val="Calibri"/>
        <family val="2"/>
        <scheme val="minor"/>
      </rPr>
      <t xml:space="preserve"> Brute-force attacks 
</t>
    </r>
    <r>
      <rPr>
        <b/>
        <sz val="8"/>
        <color rgb="FF48C8F6"/>
        <rFont val="Calibri"/>
        <family val="2"/>
        <scheme val="minor"/>
      </rPr>
      <t>*</t>
    </r>
    <r>
      <rPr>
        <sz val="8"/>
        <color theme="1"/>
        <rFont val="Calibri"/>
        <family val="2"/>
        <scheme val="minor"/>
      </rPr>
      <t xml:space="preserve"> Denial of service attacks 
</t>
    </r>
    <r>
      <rPr>
        <b/>
        <sz val="8"/>
        <color rgb="FF48C8F6"/>
        <rFont val="Calibri"/>
        <family val="2"/>
        <scheme val="minor"/>
      </rPr>
      <t>*</t>
    </r>
    <r>
      <rPr>
        <sz val="8"/>
        <color theme="1"/>
        <rFont val="Calibri"/>
        <family val="2"/>
        <scheme val="minor"/>
      </rPr>
      <t xml:space="preserve"> Data interception and theft 
</t>
    </r>
    <r>
      <rPr>
        <b/>
        <sz val="8"/>
        <color rgb="FF48C8F6"/>
        <rFont val="Calibri"/>
        <family val="2"/>
        <scheme val="minor"/>
      </rPr>
      <t>*</t>
    </r>
    <r>
      <rPr>
        <sz val="8"/>
        <color theme="1"/>
        <rFont val="Calibri"/>
        <family val="2"/>
        <scheme val="minor"/>
      </rPr>
      <t xml:space="preserve"> The concept of SQL injection </t>
    </r>
  </si>
  <si>
    <r>
      <rPr>
        <b/>
        <sz val="10"/>
        <color rgb="FF002060"/>
        <rFont val="Calibri"/>
        <family val="2"/>
        <scheme val="minor"/>
      </rPr>
      <t>1.4.2 Identifying and preventing vulnerabilities</t>
    </r>
    <r>
      <rPr>
        <sz val="10"/>
        <color theme="1"/>
        <rFont val="Calibri"/>
        <family val="2"/>
        <scheme val="minor"/>
      </rPr>
      <t xml:space="preserve">
</t>
    </r>
    <r>
      <rPr>
        <sz val="8"/>
        <color theme="1"/>
        <rFont val="Calibri"/>
        <family val="2"/>
        <scheme val="minor"/>
      </rPr>
      <t xml:space="preserve">Common prevention methods:
</t>
    </r>
    <r>
      <rPr>
        <b/>
        <sz val="8"/>
        <color rgb="FF48C8F6"/>
        <rFont val="Calibri"/>
        <family val="2"/>
        <scheme val="minor"/>
      </rPr>
      <t>*</t>
    </r>
    <r>
      <rPr>
        <sz val="8"/>
        <color theme="1"/>
        <rFont val="Calibri"/>
        <family val="2"/>
        <scheme val="minor"/>
      </rPr>
      <t xml:space="preserve"> Penetration testing
</t>
    </r>
    <r>
      <rPr>
        <b/>
        <sz val="8"/>
        <color rgb="FF48C8F6"/>
        <rFont val="Calibri"/>
        <family val="2"/>
        <scheme val="minor"/>
      </rPr>
      <t>*</t>
    </r>
    <r>
      <rPr>
        <sz val="8"/>
        <color theme="1"/>
        <rFont val="Calibri"/>
        <family val="2"/>
        <scheme val="minor"/>
      </rPr>
      <t xml:space="preserve"> Anti-malware software
</t>
    </r>
    <r>
      <rPr>
        <b/>
        <sz val="8"/>
        <color rgb="FF48C8F6"/>
        <rFont val="Calibri"/>
        <family val="2"/>
        <scheme val="minor"/>
      </rPr>
      <t>*</t>
    </r>
    <r>
      <rPr>
        <sz val="8"/>
        <color theme="1"/>
        <rFont val="Calibri"/>
        <family val="2"/>
        <scheme val="minor"/>
      </rPr>
      <t xml:space="preserve"> Firewalls 
</t>
    </r>
    <r>
      <rPr>
        <b/>
        <sz val="8"/>
        <color rgb="FF48C8F6"/>
        <rFont val="Calibri"/>
        <family val="2"/>
        <scheme val="minor"/>
      </rPr>
      <t>*</t>
    </r>
    <r>
      <rPr>
        <sz val="8"/>
        <color theme="1"/>
        <rFont val="Calibri"/>
        <family val="2"/>
        <scheme val="minor"/>
      </rPr>
      <t xml:space="preserve"> User access levels 
</t>
    </r>
    <r>
      <rPr>
        <b/>
        <sz val="8"/>
        <color rgb="FF48C8F6"/>
        <rFont val="Calibri"/>
        <family val="2"/>
        <scheme val="minor"/>
      </rPr>
      <t>*</t>
    </r>
    <r>
      <rPr>
        <sz val="8"/>
        <color theme="1"/>
        <rFont val="Calibri"/>
        <family val="2"/>
        <scheme val="minor"/>
      </rPr>
      <t xml:space="preserve"> Passwords 
</t>
    </r>
    <r>
      <rPr>
        <b/>
        <sz val="8"/>
        <color rgb="FF48C8F6"/>
        <rFont val="Calibri"/>
        <family val="2"/>
        <scheme val="minor"/>
      </rPr>
      <t>*</t>
    </r>
    <r>
      <rPr>
        <sz val="8"/>
        <color theme="1"/>
        <rFont val="Calibri"/>
        <family val="2"/>
        <scheme val="minor"/>
      </rPr>
      <t xml:space="preserve"> Encryption
</t>
    </r>
    <r>
      <rPr>
        <b/>
        <sz val="8"/>
        <color rgb="FF48C8F6"/>
        <rFont val="Calibri"/>
        <family val="2"/>
        <scheme val="minor"/>
      </rPr>
      <t>*</t>
    </r>
    <r>
      <rPr>
        <sz val="8"/>
        <color theme="1"/>
        <rFont val="Calibri"/>
        <family val="2"/>
        <scheme val="minor"/>
      </rPr>
      <t xml:space="preserve"> Physical security</t>
    </r>
  </si>
  <si>
    <r>
      <rPr>
        <b/>
        <sz val="10"/>
        <color rgb="FF002060"/>
        <rFont val="Calibri"/>
        <family val="2"/>
        <scheme val="minor"/>
      </rPr>
      <t>1.5.1 Operating systems</t>
    </r>
    <r>
      <rPr>
        <sz val="10"/>
        <color theme="1"/>
        <rFont val="Calibri"/>
        <family val="2"/>
        <scheme val="minor"/>
      </rPr>
      <t xml:space="preserve">
</t>
    </r>
    <r>
      <rPr>
        <b/>
        <sz val="8"/>
        <color rgb="FF48C8F6"/>
        <rFont val="Calibri"/>
        <family val="2"/>
        <scheme val="minor"/>
      </rPr>
      <t>*</t>
    </r>
    <r>
      <rPr>
        <sz val="8"/>
        <color theme="1"/>
        <rFont val="Calibri"/>
        <family val="2"/>
        <scheme val="minor"/>
      </rPr>
      <t xml:space="preserve"> The purpose and functionality of operating systems</t>
    </r>
  </si>
  <si>
    <r>
      <rPr>
        <b/>
        <sz val="10"/>
        <color rgb="FF002060"/>
        <rFont val="Calibri"/>
        <family val="2"/>
        <scheme val="minor"/>
      </rPr>
      <t>1.5.2 Utility software</t>
    </r>
    <r>
      <rPr>
        <sz val="10"/>
        <color theme="1"/>
        <rFont val="Calibri"/>
        <family val="2"/>
        <scheme val="minor"/>
      </rPr>
      <t xml:space="preserve">
</t>
    </r>
    <r>
      <rPr>
        <b/>
        <sz val="8"/>
        <color rgb="FF48C8F6"/>
        <rFont val="Calibri"/>
        <family val="2"/>
        <scheme val="minor"/>
      </rPr>
      <t>*</t>
    </r>
    <r>
      <rPr>
        <sz val="8"/>
        <color theme="1"/>
        <rFont val="Calibri"/>
        <family val="2"/>
        <scheme val="minor"/>
      </rPr>
      <t xml:space="preserve"> The purpose and functionality of utility software
</t>
    </r>
    <r>
      <rPr>
        <b/>
        <sz val="8"/>
        <color rgb="FF48C8F6"/>
        <rFont val="Calibri"/>
        <family val="2"/>
        <scheme val="minor"/>
      </rPr>
      <t>*</t>
    </r>
    <r>
      <rPr>
        <sz val="8"/>
        <color theme="1"/>
        <rFont val="Calibri"/>
        <family val="2"/>
        <scheme val="minor"/>
      </rPr>
      <t xml:space="preserve"> Utility system software</t>
    </r>
  </si>
  <si>
    <r>
      <rPr>
        <b/>
        <sz val="10"/>
        <color rgb="FF002060"/>
        <rFont val="Calibri"/>
        <family val="2"/>
        <scheme val="minor"/>
      </rPr>
      <t>1.6.1 Ethical, legal, cultural and environmental impact</t>
    </r>
    <r>
      <rPr>
        <sz val="10"/>
        <color theme="1"/>
        <rFont val="Calibri"/>
        <family val="2"/>
        <scheme val="minor"/>
      </rPr>
      <t xml:space="preserve">
</t>
    </r>
    <r>
      <rPr>
        <b/>
        <sz val="8"/>
        <color rgb="FF48C8F6"/>
        <rFont val="Calibri"/>
        <family val="2"/>
        <scheme val="minor"/>
      </rPr>
      <t>*</t>
    </r>
    <r>
      <rPr>
        <sz val="8"/>
        <color theme="1"/>
        <rFont val="Calibri"/>
        <family val="2"/>
        <scheme val="minor"/>
      </rPr>
      <t xml:space="preserve"> Impacts of digital technology on wider society
</t>
    </r>
    <r>
      <rPr>
        <b/>
        <sz val="8"/>
        <color rgb="FF48C8F6"/>
        <rFont val="Calibri"/>
        <family val="2"/>
        <scheme val="minor"/>
      </rPr>
      <t>*</t>
    </r>
    <r>
      <rPr>
        <sz val="8"/>
        <color theme="1"/>
        <rFont val="Calibri"/>
        <family val="2"/>
        <scheme val="minor"/>
      </rPr>
      <t xml:space="preserve"> Legislation relevant to Computer Science</t>
    </r>
  </si>
  <si>
    <t>2.1 – Algorithms</t>
  </si>
  <si>
    <t>2.1.1 Computational thinking</t>
  </si>
  <si>
    <t>2.1.2 Designing, creating and refining algorithms</t>
  </si>
  <si>
    <t>2.1.3 Searching and sorting algorithms</t>
  </si>
  <si>
    <t>2.2.1 Programming fundamentals</t>
  </si>
  <si>
    <t>2.2.2 Data types</t>
  </si>
  <si>
    <t>2.2.3 Additional programming techniques</t>
  </si>
  <si>
    <t>2.3.1 Defensive design</t>
  </si>
  <si>
    <t>2.3.2 Testing</t>
  </si>
  <si>
    <t>2.4.1 Boolean logic</t>
  </si>
  <si>
    <t>2.5.1 Languages</t>
  </si>
  <si>
    <t>iteration</t>
  </si>
  <si>
    <t>selection</t>
  </si>
  <si>
    <t>String handling/operations</t>
  </si>
  <si>
    <t>File handling</t>
  </si>
  <si>
    <t>Arrays</t>
  </si>
  <si>
    <t>Sub programs</t>
  </si>
  <si>
    <t>Random Numbers</t>
  </si>
  <si>
    <t>Use of abstraction method to define and refine problems</t>
  </si>
  <si>
    <t>Use of decomposition to to define and refine problems</t>
  </si>
  <si>
    <t>Use of algorithmetic thinking to define and refine problems</t>
  </si>
  <si>
    <t>Identify the inputs, processes, and outputs for a problem</t>
  </si>
  <si>
    <t>Create, interpret, correct, complete, and refine algorithms using Pseudocode</t>
  </si>
  <si>
    <t>Create, interpret, correct, complete, and refine algorithms using Flowcharts</t>
  </si>
  <si>
    <t>Create, interpret, correct, complete, and refine algorithms using Exam Reference Language</t>
  </si>
  <si>
    <t>Identify syntax errors in code</t>
  </si>
  <si>
    <t>Identify logic errors in code</t>
  </si>
  <si>
    <t>Create a trace table to follow an algorithm</t>
  </si>
  <si>
    <t>Complete a trace table to follow an algorithm</t>
  </si>
  <si>
    <t>Apply a binary search to a problem</t>
  </si>
  <si>
    <t>Apply a linear search to a problem</t>
  </si>
  <si>
    <t>Apply a bubble sort to a problem</t>
  </si>
  <si>
    <t>Apply a merge sort to a problem</t>
  </si>
  <si>
    <t>Apply an insertion sort to a problem</t>
  </si>
  <si>
    <t>I can use/identify variables in a programming language/ERL</t>
  </si>
  <si>
    <t>I can use/identify constants in a programming language/ERL</t>
  </si>
  <si>
    <t>I can use /identify operators in a programming  language/ERL</t>
  </si>
  <si>
    <t>I can use/identify inputs/outputs in a programming language/ERL</t>
  </si>
  <si>
    <t>I can use sequences to control the flow of a program</t>
  </si>
  <si>
    <t>I can use selection to control the flow of a program</t>
  </si>
  <si>
    <t>I can use iteration to control the flow of a program</t>
  </si>
  <si>
    <t>I can use + - * / operators</t>
  </si>
  <si>
    <t>I understand and can use Modulus</t>
  </si>
  <si>
    <t>I understand and can use DIV</t>
  </si>
  <si>
    <t>I understand and can use ^ Exponetiation</t>
  </si>
  <si>
    <t>I can use the Boolean operators AND, OR and NOT</t>
  </si>
  <si>
    <t>I am able to choose suitable data types in  a given scenario:
* Integer
*Real
* Boolean
* Character and string
* Casting</t>
  </si>
  <si>
    <t>I can use Concatenation to manipulate strings</t>
  </si>
  <si>
    <t>I can use Slicing to manipulate strings</t>
  </si>
  <si>
    <t>I understand that arrays are fixed length or static structures</t>
  </si>
  <si>
    <t>I can use basic file handling operations and write these in ERL - Open</t>
  </si>
  <si>
    <t>I can use basic file handling operations and write these in ERL - Read</t>
  </si>
  <si>
    <t>I can use basic file handling operations and write these in ERL - Write</t>
  </si>
  <si>
    <t>I can use basic file handling operations and write these in ERL - Close</t>
  </si>
  <si>
    <t>I can use/write a function in a programming language/ERL</t>
  </si>
  <si>
    <t>I can use/write a procedure in a programming language/ERL</t>
  </si>
  <si>
    <t>I can use/write local variables/constants in a programming language/ERL</t>
  </si>
  <si>
    <t>I can use/write global variables/constants in a programming language/ERL</t>
  </si>
  <si>
    <t>I can use/write arrays in a programming language/ERL</t>
  </si>
  <si>
    <t>I can use/write a random number generation in a programming language/ERL</t>
  </si>
  <si>
    <t>I can write SQL commands in a given scenario:
Select
From
Where</t>
  </si>
  <si>
    <t>I understand the issues a programmer should consider to ensure that a program caters for all likely input values</t>
  </si>
  <si>
    <t>I understand and can explain how to deal with invalid data in a program</t>
  </si>
  <si>
    <t>I can identify syntax and logic errors</t>
  </si>
  <si>
    <t>I can complete a test plan for a given scenario</t>
  </si>
  <si>
    <t>I can create simple logic diagrams using the AND operator</t>
  </si>
  <si>
    <t>I can create simple logic diagrams using the OR operator</t>
  </si>
  <si>
    <t>I can create simple logic diagrams using the NOT operator</t>
  </si>
  <si>
    <t>I can create a truth table for a AND logic gate</t>
  </si>
  <si>
    <t>I can create a truth table for a OR logic gate</t>
  </si>
  <si>
    <t>I can create a truth table for a NOT logic gate</t>
  </si>
  <si>
    <t>I can create a truth table and logic diagram using more than one gate</t>
  </si>
  <si>
    <t>I can describe the characteristics and purpose of high-level languages</t>
  </si>
  <si>
    <t>I can describe the characteristics and purpose of low-level languages</t>
  </si>
  <si>
    <t>I can descirbe the differences between high-level and low-level languages</t>
  </si>
  <si>
    <t>I can explain the purpose and need of translators</t>
  </si>
  <si>
    <t>I can describe the characteristics of a compiler</t>
  </si>
  <si>
    <t>I can describe the characteristics of an interpreter</t>
  </si>
  <si>
    <t>I can describe the differences, benefits and drawbacks of using a compiler or an interpreter</t>
  </si>
  <si>
    <t>I can explain the tools and features of an IDE to aid a programmer:
Editors
Error diagnostics
Run-time environment
Translators</t>
  </si>
  <si>
    <t>I can assign values 
x = 3
global userID = "customer1"</t>
  </si>
  <si>
    <t xml:space="preserve">I can write inputs and outputs 
myName = input("Please enter a name")) 
print(myArray[2,3]) </t>
  </si>
  <si>
    <t>I can convert to another data type:
str(345)
int("3")
float("4.52")
real("4.52")
bool("True")</t>
  </si>
  <si>
    <t>I can write a FOR loop (count controlled)
for i=10 to 0 step -1 print(i) next i This will print the numbers from 10 to
0 inclusive, i.e. 10, 9, 8,…,</t>
  </si>
  <si>
    <t>I can write a WHILE loop (condition controlled)
while answer != "Correct"
 answer = input("New answer")
endwhile
Will loop until the user inputs the string “Correct”. Check condition is carried out before entering loop</t>
  </si>
  <si>
    <t>I can write a DO WHILE loop (condition controlled)
do
 answer = input("New answer")
until answer == "Correct"
Will loop until the user inputs the string “Correct”. Loop iterates once before a check is carried out.</t>
  </si>
  <si>
    <t>I can write a IF-THEN -ELSE selection
if answer == "Yes" then 
      print("Correct") 
elseif answer == "No" then 
      print("Wrong") 
else 
       print("Error") 
endif</t>
  </si>
  <si>
    <t>I can write a CASE SELECT statement
if answer == "Yes" then 
      print("Correct") 
elseif answer == "No" then 
      print("Wrong") 
else 
     print("Error") 
endif</t>
  </si>
  <si>
    <t>I can write a SWITCH SELECT statement
switch day : 
    case "Sat": 
           print("Saturday") 
    case "Sun": 
          print("Sunday") 
    default: 
         print("Weekday") 
endswitch</t>
  </si>
  <si>
    <t>I can use string length operation 
.length
subject = "ComputerScience" 
subject.length gives the value 15</t>
  </si>
  <si>
    <t xml:space="preserve">I can use substrings
.substring(x , i)
.left(i)
.right(i)
subject.substring(3,5) returns "puter"
subject.left(4) returns "Comp"
subject.right(3) returns "nce" </t>
  </si>
  <si>
    <t>I understand tthat 
x is starting index; i is number of characters; 
0 indexed</t>
  </si>
  <si>
    <t>I can use concatenation to manipulate strings
print(stringA + stringB)
print("Hello, your name is: " + name)</t>
  </si>
  <si>
    <t>I can use the uppercase operation
.upper
subject.upper gives "COMPUTERSCIENCE"</t>
  </si>
  <si>
    <t>I can use the lowercase operation
.lower
subject.lower gives "computerscience"</t>
  </si>
  <si>
    <t>I can use the ASCII conversion
ASC(…)
ASC(A) returns 65 (numerical)
CHR(…)
CHR(97) returns ‘a’ (char)</t>
  </si>
  <si>
    <t>I can use write/use the following commands when handling a file:
open(…)
myFile = open("sample.txt")</t>
  </si>
  <si>
    <t>I can use write/use the following commands when handling a file:
.close()
myFile.close()</t>
  </si>
  <si>
    <t>I can use write/use the following commands when handling a file:
.readLine()
myFile.readLine() returnsthe next line in the file</t>
  </si>
  <si>
    <t>I can use write/use the following commands when handling a file:
.writeLine(…)
myFile.writeLine("Add new line")</t>
  </si>
  <si>
    <t>I can use write/use the following commands when handling a file:
.endOfFile()
while NOT myFile.endOfFile() 
     print(myFile.readLine())
 endwhile
newFile("myText.txt")</t>
  </si>
  <si>
    <t>I can use the declaration command in arrays
array colours[…]
array colours[5] 
Creates 1D array with 5 elements (index 0 to 4).</t>
  </si>
  <si>
    <t>I can use the assignment command in arrays
names[…] = …
names[3] = "Noni"</t>
  </si>
  <si>
    <t>I can write a sub program procedure in a programming language/ERL
procedure name(…) endprocedure
procedure printName(name) 
       print(name) 
endprocedure</t>
  </si>
  <si>
    <t>I can write a sub program procedure in a programming language/ERL to call a procedure
procedure(parameters)
agePass()</t>
  </si>
  <si>
    <t>I can write a function procedure in a programming language/ERL 
function squared(number) 
      squared = number^2 
      return squared 
endfunction</t>
  </si>
  <si>
    <t xml:space="preserve">I can write the procedure for calling a function
function(parameters) 
print(squared(4)) 
newValue = squared(4) 
Note: Function returns should be stored in a variable if needed for later use in a program.
</t>
  </si>
  <si>
    <t>2.2 – Programming fundamentals</t>
  </si>
  <si>
    <t>2.3 – Producing robust programs</t>
  </si>
  <si>
    <t>2.4 – Boolean logic</t>
  </si>
  <si>
    <t>2.5 – Programming languages and Integrated Development Environments</t>
  </si>
  <si>
    <t>3. OCR Exam Reference Language (ERL)</t>
  </si>
  <si>
    <t>I understand and can explain anticipating misuse when considering defensive design</t>
  </si>
  <si>
    <t>I understand and can explain authentication when considering defensive design to confirm the identity of a user</t>
  </si>
  <si>
    <t>I can explan the benefits of sub programs for program maintainability</t>
  </si>
  <si>
    <t>I can explan the benefits of naming conventions for program maintainability</t>
  </si>
  <si>
    <t>I can explan the benefits of indentions for program maintainability</t>
  </si>
  <si>
    <t>I can explan the benefits of commenting for program maintainability</t>
  </si>
  <si>
    <t>I can explain the purpose of testing during development - Iterative</t>
  </si>
  <si>
    <t>I can explain the purpose of testing after development - Final/Terminal</t>
  </si>
  <si>
    <t>In a given scenario I can identify Normal test data</t>
  </si>
  <si>
    <t>In a given scenario I can identify Boundary test data</t>
  </si>
  <si>
    <t>In a given scenario I can identify Invalid test data</t>
  </si>
  <si>
    <t>I can write comments //</t>
  </si>
  <si>
    <t>SL</t>
  </si>
  <si>
    <t>Spider Diagram</t>
  </si>
  <si>
    <t>Knowledge Organiser</t>
  </si>
  <si>
    <t>Coded Small Algorithm</t>
  </si>
  <si>
    <t>Write Algorithm With Bullet Points</t>
  </si>
  <si>
    <t>Debugged Coding</t>
  </si>
  <si>
    <t>Reading Textbook</t>
  </si>
  <si>
    <t>UNIT 2.1</t>
  </si>
  <si>
    <t>UNIT 2.2</t>
  </si>
  <si>
    <t>UNIT 2.3</t>
  </si>
  <si>
    <t>UNIT 2.4</t>
  </si>
  <si>
    <t>UNIT 2.5</t>
  </si>
  <si>
    <t>UNIT 3.0</t>
  </si>
  <si>
    <t>paper 2</t>
  </si>
  <si>
    <t>Revision method</t>
  </si>
  <si>
    <t>paper 1</t>
  </si>
  <si>
    <t>topic wise revision count</t>
  </si>
  <si>
    <t xml:space="preserve">max </t>
  </si>
  <si>
    <t>min</t>
  </si>
  <si>
    <t>.</t>
  </si>
  <si>
    <t>Most Recommendad Method</t>
  </si>
  <si>
    <t>Nailed It Count</t>
  </si>
  <si>
    <t>complete %</t>
  </si>
  <si>
    <t>Missing</t>
  </si>
  <si>
    <t>Complete Count %</t>
  </si>
  <si>
    <t>Complete %</t>
  </si>
  <si>
    <t>Unit 1.1</t>
  </si>
  <si>
    <t>Unit 1.2</t>
  </si>
  <si>
    <t>Unit 1.3</t>
  </si>
  <si>
    <t>Unit 1.4</t>
  </si>
  <si>
    <t>Unit 1.5</t>
  </si>
  <si>
    <t>Unit 1.6</t>
  </si>
  <si>
    <t>Unit 2.1</t>
  </si>
  <si>
    <t>Unit 2.2</t>
  </si>
  <si>
    <t>Unit 2.3</t>
  </si>
  <si>
    <t>Unit 2.4</t>
  </si>
  <si>
    <t>Unit 2.5</t>
  </si>
  <si>
    <t>Unit 3.0</t>
  </si>
  <si>
    <t>UNIT 1.1</t>
  </si>
  <si>
    <t>UNIT 1.2</t>
  </si>
  <si>
    <t>UNIT 1.3</t>
  </si>
  <si>
    <t>UNIT 1.4</t>
  </si>
  <si>
    <t>UNIT 1.5</t>
  </si>
  <si>
    <t>UNIT 1.6</t>
  </si>
  <si>
    <t>Paper 1</t>
  </si>
  <si>
    <t>Paper 2</t>
  </si>
  <si>
    <t>https://g.page/r/CdSBsfxLx4GCEAI/review</t>
  </si>
  <si>
    <t>https://stemtutoring.typeform.com/email</t>
  </si>
  <si>
    <r>
      <t xml:space="preserve">As a thanks, subscribe to our mailing list for freebies to level up your study vibes. </t>
    </r>
    <r>
      <rPr>
        <sz val="12"/>
        <color rgb="FFFF3399"/>
        <rFont val="Calibri"/>
        <family val="2"/>
        <scheme val="minor"/>
      </rPr>
      <t>🌟</t>
    </r>
    <r>
      <rPr>
        <sz val="12"/>
        <color rgb="FF05536F"/>
        <rFont val="Calibri"/>
        <family val="2"/>
        <scheme val="minor"/>
      </rPr>
      <t xml:space="preserve"> </t>
    </r>
  </si>
  <si>
    <t xml:space="preserve">Hope the Revision Tracker is rocking your study game! 
If it's been a game-changer for you, we'd love to hear about it on Google Reviews.  
Your quick testimonial on Google Review could help a fellow student out big time.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</si>
</sst>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4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0070C0"/>
      <name val="Calibri"/>
      <family val="2"/>
      <scheme val="minor"/>
    </font>
    <font>
      <b/>
      <sz val="10"/>
      <color rgb="FFFF3399"/>
      <name val="Calibri"/>
      <family val="2"/>
      <scheme val="minor"/>
    </font>
    <font>
      <b/>
      <sz val="10"/>
      <color rgb="FF33B91D"/>
      <name val="Calibri"/>
      <family val="2"/>
      <scheme val="minor"/>
    </font>
    <font>
      <sz val="8"/>
      <color rgb="FF48C8F6"/>
      <name val="Calibri"/>
      <family val="2"/>
      <scheme val="minor"/>
    </font>
    <font>
      <b/>
      <sz val="10"/>
      <color rgb="FF002060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rgb="FF00B050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8"/>
      <color rgb="FF48C8F6"/>
      <name val="Calibri"/>
      <family val="2"/>
      <scheme val="minor"/>
    </font>
    <font>
      <b/>
      <sz val="16"/>
      <color theme="0" tint="-4.9989318521683403E-2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rgb="FF8E0C3E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9"/>
      <color rgb="FF8E0C3E"/>
      <name val="Calibri"/>
      <family val="2"/>
      <scheme val="minor"/>
    </font>
    <font>
      <b/>
      <sz val="12"/>
      <color rgb="FF8E0C3E"/>
      <name val="Calibri"/>
      <family val="2"/>
      <scheme val="minor"/>
    </font>
    <font>
      <b/>
      <sz val="9"/>
      <color theme="5" tint="-0.499984740745262"/>
      <name val="Calibri"/>
      <family val="2"/>
      <scheme val="minor"/>
    </font>
    <font>
      <b/>
      <sz val="12"/>
      <color theme="5" tint="-0.499984740745262"/>
      <name val="Calibri"/>
      <family val="2"/>
      <scheme val="minor"/>
    </font>
    <font>
      <b/>
      <sz val="9"/>
      <color theme="7" tint="-0.499984740745262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7" tint="-0.499984740745262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9"/>
      <name val="Calibri"/>
      <family val="2"/>
      <scheme val="minor"/>
    </font>
    <font>
      <b/>
      <sz val="11"/>
      <color rgb="FF485C08"/>
      <name val="Calibri"/>
      <family val="2"/>
      <scheme val="minor"/>
    </font>
    <font>
      <b/>
      <sz val="11"/>
      <color rgb="FF05536F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0D0D0D"/>
      <name val="Segoe UI"/>
      <family val="2"/>
    </font>
    <font>
      <b/>
      <u/>
      <sz val="12"/>
      <color theme="10"/>
      <name val="Calibri"/>
      <family val="2"/>
      <scheme val="minor"/>
    </font>
    <font>
      <sz val="12"/>
      <color rgb="FF05536F"/>
      <name val="Calibri"/>
      <family val="2"/>
      <scheme val="minor"/>
    </font>
    <font>
      <sz val="12"/>
      <color rgb="FFFF3399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rgb="FFFFB7CF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rgb="FF81D5FF"/>
        <bgColor indexed="64"/>
      </patternFill>
    </fill>
    <fill>
      <patternFill patternType="solid">
        <fgColor rgb="FFF3859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E4A0AB"/>
        <bgColor indexed="64"/>
      </patternFill>
    </fill>
    <fill>
      <patternFill patternType="solid">
        <fgColor rgb="FFFAC2D7"/>
        <bgColor indexed="64"/>
      </patternFill>
    </fill>
    <fill>
      <patternFill patternType="solid">
        <fgColor rgb="FFE2F0D9"/>
        <bgColor indexed="64"/>
      </patternFill>
    </fill>
    <fill>
      <patternFill patternType="solid">
        <fgColor rgb="FFFBD515"/>
        <bgColor indexed="64"/>
      </patternFill>
    </fill>
  </fills>
  <borders count="7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30" fillId="0" borderId="0" applyNumberFormat="0" applyFill="0" applyBorder="0" applyAlignment="0" applyProtection="0"/>
  </cellStyleXfs>
  <cellXfs count="496">
    <xf numFmtId="0" fontId="0" fillId="0" borderId="0" xfId="0"/>
    <xf numFmtId="0" fontId="0" fillId="0" borderId="0" xfId="0" applyAlignment="1">
      <alignment horizontal="center" vertical="center"/>
    </xf>
    <xf numFmtId="14" fontId="3" fillId="0" borderId="3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16" fontId="0" fillId="0" borderId="0" xfId="0" applyNumberFormat="1"/>
    <xf numFmtId="0" fontId="0" fillId="0" borderId="1" xfId="0" applyBorder="1"/>
    <xf numFmtId="0" fontId="0" fillId="0" borderId="1" xfId="0" applyBorder="1" applyAlignment="1">
      <alignment horizontal="center" vertical="center"/>
    </xf>
    <xf numFmtId="9" fontId="2" fillId="12" borderId="1" xfId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5" fontId="0" fillId="0" borderId="0" xfId="0" applyNumberFormat="1"/>
    <xf numFmtId="0" fontId="18" fillId="13" borderId="1" xfId="0" applyFont="1" applyFill="1" applyBorder="1"/>
    <xf numFmtId="0" fontId="0" fillId="13" borderId="1" xfId="0" applyFill="1" applyBorder="1"/>
    <xf numFmtId="0" fontId="6" fillId="2" borderId="1" xfId="0" applyFont="1" applyFill="1" applyBorder="1"/>
    <xf numFmtId="0" fontId="0" fillId="0" borderId="1" xfId="0" applyBorder="1" applyAlignment="1">
      <alignment wrapText="1"/>
    </xf>
    <xf numFmtId="16" fontId="0" fillId="0" borderId="1" xfId="0" applyNumberFormat="1" applyBorder="1"/>
    <xf numFmtId="1" fontId="0" fillId="0" borderId="1" xfId="0" applyNumberFormat="1" applyBorder="1"/>
    <xf numFmtId="0" fontId="7" fillId="3" borderId="1" xfId="0" applyFont="1" applyFill="1" applyBorder="1"/>
    <xf numFmtId="0" fontId="5" fillId="4" borderId="1" xfId="0" applyFont="1" applyFill="1" applyBorder="1"/>
    <xf numFmtId="0" fontId="4" fillId="0" borderId="1" xfId="0" applyFont="1" applyBorder="1"/>
    <xf numFmtId="0" fontId="2" fillId="12" borderId="1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47" xfId="0" applyFont="1" applyBorder="1" applyAlignment="1">
      <alignment horizontal="center" vertical="center"/>
    </xf>
    <xf numFmtId="0" fontId="16" fillId="0" borderId="48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15" fillId="0" borderId="45" xfId="0" applyFont="1" applyBorder="1" applyAlignment="1">
      <alignment horizontal="center" vertical="center" wrapText="1"/>
    </xf>
    <xf numFmtId="0" fontId="17" fillId="0" borderId="45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/>
    </xf>
    <xf numFmtId="0" fontId="16" fillId="0" borderId="48" xfId="0" applyFont="1" applyBorder="1" applyAlignment="1">
      <alignment horizontal="center" vertical="center"/>
    </xf>
    <xf numFmtId="0" fontId="15" fillId="0" borderId="45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 wrapText="1"/>
    </xf>
    <xf numFmtId="14" fontId="3" fillId="0" borderId="29" xfId="0" applyNumberFormat="1" applyFont="1" applyBorder="1" applyAlignment="1">
      <alignment horizontal="center" vertical="center"/>
    </xf>
    <xf numFmtId="9" fontId="11" fillId="0" borderId="50" xfId="0" applyNumberFormat="1" applyFont="1" applyBorder="1" applyAlignment="1">
      <alignment horizontal="center" vertical="center"/>
    </xf>
    <xf numFmtId="9" fontId="11" fillId="0" borderId="51" xfId="0" applyNumberFormat="1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16" fontId="0" fillId="0" borderId="0" xfId="0" applyNumberFormat="1" applyAlignment="1">
      <alignment wrapText="1"/>
    </xf>
    <xf numFmtId="15" fontId="0" fillId="0" borderId="0" xfId="0" applyNumberFormat="1" applyAlignment="1">
      <alignment wrapText="1"/>
    </xf>
    <xf numFmtId="0" fontId="3" fillId="0" borderId="47" xfId="0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9" fontId="11" fillId="0" borderId="50" xfId="0" applyNumberFormat="1" applyFont="1" applyBorder="1" applyAlignment="1">
      <alignment horizontal="center" vertical="center" wrapText="1"/>
    </xf>
    <xf numFmtId="9" fontId="0" fillId="0" borderId="3" xfId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9" fontId="11" fillId="0" borderId="51" xfId="0" applyNumberFormat="1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14" fontId="3" fillId="0" borderId="29" xfId="0" applyNumberFormat="1" applyFont="1" applyBorder="1" applyAlignment="1">
      <alignment horizontal="center" vertical="center" wrapText="1"/>
    </xf>
    <xf numFmtId="0" fontId="15" fillId="0" borderId="35" xfId="0" applyFont="1" applyBorder="1" applyAlignment="1">
      <alignment horizontal="center" vertical="center" wrapText="1"/>
    </xf>
    <xf numFmtId="0" fontId="0" fillId="0" borderId="51" xfId="0" applyBorder="1" applyAlignment="1">
      <alignment horizontal="center" vertical="center" wrapText="1"/>
    </xf>
    <xf numFmtId="0" fontId="0" fillId="0" borderId="50" xfId="0" applyBorder="1" applyAlignment="1">
      <alignment horizontal="center" vertical="center" wrapText="1"/>
    </xf>
    <xf numFmtId="0" fontId="2" fillId="0" borderId="54" xfId="0" applyFont="1" applyBorder="1" applyAlignment="1">
      <alignment horizontal="center" vertical="center" wrapText="1"/>
    </xf>
    <xf numFmtId="0" fontId="2" fillId="17" borderId="1" xfId="0" applyFont="1" applyFill="1" applyBorder="1" applyAlignment="1">
      <alignment horizontal="center" vertical="center" wrapText="1"/>
    </xf>
    <xf numFmtId="0" fontId="2" fillId="16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/>
    </xf>
    <xf numFmtId="0" fontId="0" fillId="11" borderId="47" xfId="0" applyFill="1" applyBorder="1"/>
    <xf numFmtId="0" fontId="0" fillId="11" borderId="3" xfId="0" applyFill="1" applyBorder="1"/>
    <xf numFmtId="0" fontId="0" fillId="9" borderId="19" xfId="0" applyFill="1" applyBorder="1"/>
    <xf numFmtId="0" fontId="0" fillId="9" borderId="20" xfId="0" applyFill="1" applyBorder="1"/>
    <xf numFmtId="0" fontId="0" fillId="9" borderId="58" xfId="0" applyFill="1" applyBorder="1"/>
    <xf numFmtId="0" fontId="0" fillId="9" borderId="17" xfId="0" applyFill="1" applyBorder="1"/>
    <xf numFmtId="0" fontId="0" fillId="9" borderId="11" xfId="0" applyFill="1" applyBorder="1"/>
    <xf numFmtId="0" fontId="0" fillId="9" borderId="51" xfId="0" applyFill="1" applyBorder="1"/>
    <xf numFmtId="0" fontId="0" fillId="9" borderId="37" xfId="0" applyFill="1" applyBorder="1"/>
    <xf numFmtId="0" fontId="0" fillId="9" borderId="36" xfId="0" applyFill="1" applyBorder="1"/>
    <xf numFmtId="0" fontId="0" fillId="9" borderId="59" xfId="0" applyFill="1" applyBorder="1"/>
    <xf numFmtId="0" fontId="0" fillId="11" borderId="15" xfId="0" applyFill="1" applyBorder="1"/>
    <xf numFmtId="0" fontId="0" fillId="11" borderId="18" xfId="0" applyFill="1" applyBorder="1"/>
    <xf numFmtId="0" fontId="0" fillId="11" borderId="60" xfId="0" applyFill="1" applyBorder="1"/>
    <xf numFmtId="0" fontId="0" fillId="10" borderId="15" xfId="0" applyFill="1" applyBorder="1"/>
    <xf numFmtId="0" fontId="0" fillId="10" borderId="18" xfId="0" applyFill="1" applyBorder="1"/>
    <xf numFmtId="0" fontId="0" fillId="10" borderId="60" xfId="0" applyFill="1" applyBorder="1"/>
    <xf numFmtId="0" fontId="0" fillId="14" borderId="15" xfId="0" applyFill="1" applyBorder="1"/>
    <xf numFmtId="0" fontId="0" fillId="14" borderId="18" xfId="0" applyFill="1" applyBorder="1"/>
    <xf numFmtId="0" fontId="0" fillId="14" borderId="60" xfId="0" applyFill="1" applyBorder="1"/>
    <xf numFmtId="0" fontId="2" fillId="17" borderId="15" xfId="0" applyFont="1" applyFill="1" applyBorder="1" applyAlignment="1">
      <alignment horizontal="center" vertical="center"/>
    </xf>
    <xf numFmtId="0" fontId="2" fillId="17" borderId="18" xfId="0" applyFont="1" applyFill="1" applyBorder="1" applyAlignment="1">
      <alignment horizontal="center" vertical="center"/>
    </xf>
    <xf numFmtId="0" fontId="2" fillId="17" borderId="60" xfId="0" applyFont="1" applyFill="1" applyBorder="1" applyAlignment="1">
      <alignment horizontal="center" vertical="center"/>
    </xf>
    <xf numFmtId="0" fontId="14" fillId="17" borderId="43" xfId="0" applyFont="1" applyFill="1" applyBorder="1" applyAlignment="1">
      <alignment horizontal="left" vertical="center" wrapText="1"/>
    </xf>
    <xf numFmtId="0" fontId="2" fillId="16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8" xfId="0" applyBorder="1"/>
    <xf numFmtId="0" fontId="0" fillId="0" borderId="21" xfId="0" applyBorder="1"/>
    <xf numFmtId="0" fontId="0" fillId="0" borderId="44" xfId="0" applyBorder="1"/>
    <xf numFmtId="0" fontId="0" fillId="0" borderId="9" xfId="0" applyBorder="1"/>
    <xf numFmtId="0" fontId="0" fillId="0" borderId="55" xfId="0" applyBorder="1"/>
    <xf numFmtId="0" fontId="0" fillId="0" borderId="10" xfId="0" applyBorder="1"/>
    <xf numFmtId="0" fontId="0" fillId="0" borderId="22" xfId="0" applyBorder="1"/>
    <xf numFmtId="0" fontId="0" fillId="0" borderId="49" xfId="0" applyBorder="1"/>
    <xf numFmtId="0" fontId="0" fillId="0" borderId="1" xfId="2" applyNumberFormat="1" applyFont="1" applyBorder="1" applyAlignment="1">
      <alignment horizontal="left"/>
    </xf>
    <xf numFmtId="0" fontId="0" fillId="17" borderId="1" xfId="0" applyFill="1" applyBorder="1"/>
    <xf numFmtId="9" fontId="0" fillId="17" borderId="1" xfId="0" applyNumberFormat="1" applyFill="1" applyBorder="1"/>
    <xf numFmtId="0" fontId="0" fillId="16" borderId="1" xfId="0" applyFill="1" applyBorder="1"/>
    <xf numFmtId="0" fontId="0" fillId="17" borderId="1" xfId="0" applyFill="1" applyBorder="1" applyAlignment="1">
      <alignment wrapText="1"/>
    </xf>
    <xf numFmtId="0" fontId="14" fillId="16" borderId="1" xfId="0" applyFont="1" applyFill="1" applyBorder="1" applyAlignment="1">
      <alignment vertical="center" wrapText="1"/>
    </xf>
    <xf numFmtId="9" fontId="0" fillId="9" borderId="1" xfId="0" applyNumberFormat="1" applyFill="1" applyBorder="1"/>
    <xf numFmtId="0" fontId="0" fillId="9" borderId="1" xfId="0" applyFill="1" applyBorder="1"/>
    <xf numFmtId="0" fontId="14" fillId="16" borderId="1" xfId="0" applyFont="1" applyFill="1" applyBorder="1" applyAlignment="1">
      <alignment horizontal="center" vertical="center" wrapText="1"/>
    </xf>
    <xf numFmtId="0" fontId="0" fillId="9" borderId="23" xfId="0" applyFill="1" applyBorder="1"/>
    <xf numFmtId="0" fontId="0" fillId="9" borderId="24" xfId="0" applyFill="1" applyBorder="1"/>
    <xf numFmtId="0" fontId="0" fillId="9" borderId="38" xfId="0" applyFill="1" applyBorder="1"/>
    <xf numFmtId="0" fontId="0" fillId="11" borderId="23" xfId="0" applyFill="1" applyBorder="1"/>
    <xf numFmtId="0" fontId="0" fillId="11" borderId="38" xfId="0" applyFill="1" applyBorder="1"/>
    <xf numFmtId="0" fontId="0" fillId="10" borderId="21" xfId="0" applyFill="1" applyBorder="1"/>
    <xf numFmtId="0" fontId="0" fillId="10" borderId="25" xfId="0" applyFill="1" applyBorder="1"/>
    <xf numFmtId="0" fontId="0" fillId="14" borderId="23" xfId="0" applyFill="1" applyBorder="1"/>
    <xf numFmtId="0" fontId="0" fillId="14" borderId="38" xfId="0" applyFill="1" applyBorder="1"/>
    <xf numFmtId="0" fontId="0" fillId="11" borderId="12" xfId="0" applyFill="1" applyBorder="1"/>
    <xf numFmtId="0" fontId="2" fillId="12" borderId="25" xfId="0" applyFont="1" applyFill="1" applyBorder="1"/>
    <xf numFmtId="0" fontId="12" fillId="0" borderId="1" xfId="0" applyFont="1" applyBorder="1" applyAlignment="1">
      <alignment horizontal="center" vertical="center" wrapText="1"/>
    </xf>
    <xf numFmtId="9" fontId="0" fillId="0" borderId="0" xfId="0" applyNumberFormat="1"/>
    <xf numFmtId="0" fontId="0" fillId="17" borderId="0" xfId="0" applyFill="1"/>
    <xf numFmtId="9" fontId="0" fillId="0" borderId="1" xfId="0" applyNumberFormat="1" applyBorder="1"/>
    <xf numFmtId="0" fontId="0" fillId="0" borderId="45" xfId="0" applyBorder="1" applyAlignment="1">
      <alignment horizontal="center" vertical="center" wrapText="1"/>
    </xf>
    <xf numFmtId="0" fontId="16" fillId="0" borderId="45" xfId="0" applyFont="1" applyBorder="1" applyAlignment="1">
      <alignment horizontal="center" vertical="center" wrapText="1"/>
    </xf>
    <xf numFmtId="0" fontId="0" fillId="8" borderId="0" xfId="0" applyFill="1"/>
    <xf numFmtId="0" fontId="3" fillId="0" borderId="1" xfId="0" applyFont="1" applyBorder="1" applyAlignment="1">
      <alignment horizontal="center" vertical="center"/>
    </xf>
    <xf numFmtId="9" fontId="0" fillId="0" borderId="0" xfId="1" applyFont="1"/>
    <xf numFmtId="0" fontId="2" fillId="0" borderId="22" xfId="0" applyFont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 wrapText="1"/>
    </xf>
    <xf numFmtId="9" fontId="34" fillId="0" borderId="26" xfId="1" applyFont="1" applyBorder="1" applyAlignment="1">
      <alignment horizontal="center" vertical="center" wrapText="1"/>
    </xf>
    <xf numFmtId="9" fontId="35" fillId="0" borderId="26" xfId="1" applyFont="1" applyBorder="1" applyAlignment="1">
      <alignment horizontal="center" vertical="center" wrapText="1"/>
    </xf>
    <xf numFmtId="9" fontId="19" fillId="0" borderId="26" xfId="1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17" fillId="0" borderId="35" xfId="0" applyFont="1" applyBorder="1" applyAlignment="1">
      <alignment horizontal="center" vertical="center" wrapText="1"/>
    </xf>
    <xf numFmtId="0" fontId="12" fillId="0" borderId="1" xfId="0" applyFont="1" applyBorder="1" applyAlignment="1">
      <alignment wrapText="1"/>
    </xf>
    <xf numFmtId="0" fontId="3" fillId="0" borderId="69" xfId="0" applyFont="1" applyBorder="1" applyAlignment="1">
      <alignment horizontal="center" vertical="center"/>
    </xf>
    <xf numFmtId="0" fontId="17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6" fillId="0" borderId="31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0" fillId="0" borderId="59" xfId="0" applyBorder="1" applyAlignment="1">
      <alignment horizontal="center" vertical="center" wrapText="1"/>
    </xf>
    <xf numFmtId="0" fontId="16" fillId="0" borderId="35" xfId="0" applyFont="1" applyBorder="1" applyAlignment="1">
      <alignment horizontal="center" vertical="center" wrapText="1"/>
    </xf>
    <xf numFmtId="0" fontId="0" fillId="0" borderId="59" xfId="0" applyBorder="1" applyAlignment="1">
      <alignment wrapText="1"/>
    </xf>
    <xf numFmtId="0" fontId="0" fillId="0" borderId="29" xfId="0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0" fillId="0" borderId="58" xfId="0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14" fontId="3" fillId="0" borderId="5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6" fillId="0" borderId="29" xfId="0" applyFont="1" applyBorder="1" applyAlignment="1">
      <alignment horizontal="center" vertical="center" wrapText="1"/>
    </xf>
    <xf numFmtId="0" fontId="17" fillId="0" borderId="29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9" fontId="11" fillId="0" borderId="58" xfId="0" applyNumberFormat="1" applyFont="1" applyBorder="1" applyAlignment="1">
      <alignment horizontal="center" vertical="center" wrapText="1"/>
    </xf>
    <xf numFmtId="9" fontId="0" fillId="0" borderId="6" xfId="1" applyFont="1" applyBorder="1" applyAlignment="1">
      <alignment horizontal="center" vertical="center" wrapText="1"/>
    </xf>
    <xf numFmtId="9" fontId="0" fillId="0" borderId="48" xfId="1" applyFont="1" applyBorder="1" applyAlignment="1">
      <alignment horizontal="center" vertical="center" wrapText="1"/>
    </xf>
    <xf numFmtId="0" fontId="15" fillId="0" borderId="29" xfId="0" applyFont="1" applyBorder="1" applyAlignment="1">
      <alignment horizontal="center" vertical="center" wrapText="1"/>
    </xf>
    <xf numFmtId="9" fontId="11" fillId="0" borderId="34" xfId="0" applyNumberFormat="1" applyFont="1" applyBorder="1" applyAlignment="1">
      <alignment horizontal="center" vertical="center" wrapText="1"/>
    </xf>
    <xf numFmtId="9" fontId="0" fillId="0" borderId="31" xfId="1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14" fontId="3" fillId="0" borderId="14" xfId="0" applyNumberFormat="1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9" fontId="11" fillId="0" borderId="60" xfId="0" applyNumberFormat="1" applyFont="1" applyBorder="1" applyAlignment="1">
      <alignment horizontal="center" vertical="center" wrapText="1"/>
    </xf>
    <xf numFmtId="9" fontId="0" fillId="0" borderId="46" xfId="1" applyFont="1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18" borderId="0" xfId="0" applyFill="1"/>
    <xf numFmtId="0" fontId="36" fillId="18" borderId="0" xfId="0" applyFont="1" applyFill="1" applyAlignment="1">
      <alignment vertical="center"/>
    </xf>
    <xf numFmtId="0" fontId="0" fillId="8" borderId="15" xfId="0" applyFill="1" applyBorder="1"/>
    <xf numFmtId="0" fontId="37" fillId="8" borderId="67" xfId="3" applyFont="1" applyFill="1" applyBorder="1" applyAlignment="1">
      <alignment horizontal="center" vertical="center" wrapText="1"/>
    </xf>
    <xf numFmtId="0" fontId="38" fillId="18" borderId="15" xfId="0" applyFont="1" applyFill="1" applyBorder="1" applyAlignment="1">
      <alignment horizontal="left" vertical="center" wrapText="1"/>
    </xf>
    <xf numFmtId="0" fontId="38" fillId="18" borderId="18" xfId="0" applyFont="1" applyFill="1" applyBorder="1" applyAlignment="1">
      <alignment horizontal="left" vertical="center" wrapText="1"/>
    </xf>
    <xf numFmtId="0" fontId="38" fillId="18" borderId="67" xfId="0" applyFont="1" applyFill="1" applyBorder="1" applyAlignment="1">
      <alignment horizontal="left" vertical="center" wrapText="1"/>
    </xf>
    <xf numFmtId="0" fontId="38" fillId="18" borderId="8" xfId="0" applyFont="1" applyFill="1" applyBorder="1" applyAlignment="1">
      <alignment horizontal="left" vertical="top" wrapText="1"/>
    </xf>
    <xf numFmtId="0" fontId="38" fillId="18" borderId="21" xfId="0" applyFont="1" applyFill="1" applyBorder="1" applyAlignment="1">
      <alignment horizontal="left" vertical="top" wrapText="1"/>
    </xf>
    <xf numFmtId="0" fontId="38" fillId="18" borderId="44" xfId="0" applyFont="1" applyFill="1" applyBorder="1" applyAlignment="1">
      <alignment horizontal="left" vertical="top" wrapText="1"/>
    </xf>
    <xf numFmtId="0" fontId="38" fillId="18" borderId="10" xfId="0" applyFont="1" applyFill="1" applyBorder="1" applyAlignment="1">
      <alignment horizontal="left" vertical="top" wrapText="1"/>
    </xf>
    <xf numFmtId="0" fontId="38" fillId="18" borderId="22" xfId="0" applyFont="1" applyFill="1" applyBorder="1" applyAlignment="1">
      <alignment horizontal="left" vertical="top" wrapText="1"/>
    </xf>
    <xf numFmtId="0" fontId="38" fillId="18" borderId="49" xfId="0" applyFont="1" applyFill="1" applyBorder="1" applyAlignment="1">
      <alignment horizontal="left" vertical="top" wrapText="1"/>
    </xf>
    <xf numFmtId="0" fontId="37" fillId="8" borderId="8" xfId="3" applyFont="1" applyFill="1" applyBorder="1" applyAlignment="1">
      <alignment horizontal="left" vertical="top"/>
    </xf>
    <xf numFmtId="0" fontId="37" fillId="8" borderId="44" xfId="3" applyFont="1" applyFill="1" applyBorder="1" applyAlignment="1">
      <alignment horizontal="left" vertical="top"/>
    </xf>
    <xf numFmtId="0" fontId="37" fillId="8" borderId="10" xfId="3" applyFont="1" applyFill="1" applyBorder="1" applyAlignment="1">
      <alignment horizontal="left" vertical="top"/>
    </xf>
    <xf numFmtId="0" fontId="37" fillId="8" borderId="49" xfId="3" applyFont="1" applyFill="1" applyBorder="1" applyAlignment="1">
      <alignment horizontal="left" vertical="top"/>
    </xf>
    <xf numFmtId="0" fontId="11" fillId="17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/>
    </xf>
    <xf numFmtId="0" fontId="11" fillId="16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4" fillId="16" borderId="1" xfId="0" applyFont="1" applyFill="1" applyBorder="1" applyAlignment="1">
      <alignment horizontal="center" vertical="center" wrapText="1"/>
    </xf>
    <xf numFmtId="0" fontId="2" fillId="12" borderId="15" xfId="0" applyFont="1" applyFill="1" applyBorder="1" applyAlignment="1">
      <alignment horizontal="center"/>
    </xf>
    <xf numFmtId="0" fontId="2" fillId="12" borderId="18" xfId="0" applyFont="1" applyFill="1" applyBorder="1" applyAlignment="1">
      <alignment horizontal="center"/>
    </xf>
    <xf numFmtId="0" fontId="2" fillId="12" borderId="60" xfId="0" applyFont="1" applyFill="1" applyBorder="1" applyAlignment="1">
      <alignment horizontal="center"/>
    </xf>
    <xf numFmtId="0" fontId="23" fillId="15" borderId="1" xfId="0" applyFont="1" applyFill="1" applyBorder="1" applyAlignment="1">
      <alignment horizontal="center" vertical="center"/>
    </xf>
    <xf numFmtId="0" fontId="10" fillId="8" borderId="15" xfId="0" applyFont="1" applyFill="1" applyBorder="1" applyAlignment="1">
      <alignment horizontal="left" vertical="center" wrapText="1"/>
    </xf>
    <xf numFmtId="0" fontId="10" fillId="8" borderId="18" xfId="0" applyFont="1" applyFill="1" applyBorder="1" applyAlignment="1">
      <alignment horizontal="left" vertical="center" wrapText="1"/>
    </xf>
    <xf numFmtId="0" fontId="4" fillId="0" borderId="4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4" fillId="0" borderId="23" xfId="0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/>
    </xf>
    <xf numFmtId="0" fontId="4" fillId="0" borderId="24" xfId="0" applyFont="1" applyBorder="1" applyAlignment="1">
      <alignment horizontal="left" vertical="top"/>
    </xf>
    <xf numFmtId="0" fontId="4" fillId="0" borderId="1" xfId="0" applyFont="1" applyBorder="1" applyAlignment="1">
      <alignment horizontal="left" vertical="top" wrapText="1"/>
    </xf>
    <xf numFmtId="0" fontId="4" fillId="0" borderId="24" xfId="0" applyFont="1" applyBorder="1" applyAlignment="1">
      <alignment horizontal="left" vertical="top" wrapText="1"/>
    </xf>
    <xf numFmtId="0" fontId="4" fillId="0" borderId="28" xfId="0" applyFont="1" applyBorder="1" applyAlignment="1">
      <alignment horizontal="left" vertical="top" wrapText="1"/>
    </xf>
    <xf numFmtId="0" fontId="4" fillId="0" borderId="29" xfId="0" applyFont="1" applyBorder="1" applyAlignment="1">
      <alignment horizontal="left" vertical="top"/>
    </xf>
    <xf numFmtId="0" fontId="4" fillId="0" borderId="38" xfId="0" applyFont="1" applyBorder="1" applyAlignment="1">
      <alignment horizontal="left" vertical="top"/>
    </xf>
    <xf numFmtId="0" fontId="4" fillId="0" borderId="5" xfId="0" applyFont="1" applyBorder="1" applyAlignment="1">
      <alignment horizontal="left" vertical="top"/>
    </xf>
    <xf numFmtId="0" fontId="4" fillId="0" borderId="23" xfId="0" applyFont="1" applyBorder="1" applyAlignment="1">
      <alignment horizontal="left" vertical="top"/>
    </xf>
    <xf numFmtId="0" fontId="4" fillId="0" borderId="13" xfId="0" applyFont="1" applyBorder="1" applyAlignment="1">
      <alignment horizontal="left" vertical="top" wrapText="1"/>
    </xf>
    <xf numFmtId="0" fontId="4" fillId="0" borderId="14" xfId="0" applyFont="1" applyBorder="1" applyAlignment="1">
      <alignment horizontal="left" vertical="top" wrapText="1"/>
    </xf>
    <xf numFmtId="0" fontId="4" fillId="0" borderId="25" xfId="0" applyFont="1" applyBorder="1" applyAlignment="1">
      <alignment horizontal="left" vertical="top" wrapText="1"/>
    </xf>
    <xf numFmtId="0" fontId="4" fillId="0" borderId="29" xfId="0" applyFont="1" applyBorder="1" applyAlignment="1">
      <alignment horizontal="left" vertical="top" wrapText="1"/>
    </xf>
    <xf numFmtId="0" fontId="4" fillId="0" borderId="38" xfId="0" applyFont="1" applyBorder="1" applyAlignment="1">
      <alignment horizontal="left" vertical="top" wrapText="1"/>
    </xf>
    <xf numFmtId="0" fontId="10" fillId="8" borderId="8" xfId="0" applyFont="1" applyFill="1" applyBorder="1" applyAlignment="1">
      <alignment horizontal="left" vertical="center" wrapText="1"/>
    </xf>
    <xf numFmtId="0" fontId="10" fillId="8" borderId="21" xfId="0" applyFont="1" applyFill="1" applyBorder="1" applyAlignment="1">
      <alignment horizontal="left" vertical="center" wrapText="1"/>
    </xf>
    <xf numFmtId="0" fontId="10" fillId="8" borderId="9" xfId="0" applyFont="1" applyFill="1" applyBorder="1" applyAlignment="1">
      <alignment horizontal="left" vertical="center" wrapText="1"/>
    </xf>
    <xf numFmtId="0" fontId="10" fillId="8" borderId="0" xfId="0" applyFont="1" applyFill="1" applyAlignment="1">
      <alignment horizontal="left" vertical="center" wrapText="1"/>
    </xf>
    <xf numFmtId="0" fontId="10" fillId="8" borderId="10" xfId="0" applyFont="1" applyFill="1" applyBorder="1" applyAlignment="1">
      <alignment horizontal="left" vertical="center" wrapText="1"/>
    </xf>
    <xf numFmtId="0" fontId="10" fillId="8" borderId="22" xfId="0" applyFont="1" applyFill="1" applyBorder="1" applyAlignment="1">
      <alignment horizontal="left" vertical="center" wrapText="1"/>
    </xf>
    <xf numFmtId="0" fontId="10" fillId="8" borderId="8" xfId="0" applyFont="1" applyFill="1" applyBorder="1" applyAlignment="1">
      <alignment horizontal="left" vertical="center"/>
    </xf>
    <xf numFmtId="0" fontId="10" fillId="8" borderId="21" xfId="0" applyFont="1" applyFill="1" applyBorder="1" applyAlignment="1">
      <alignment horizontal="left" vertical="center"/>
    </xf>
    <xf numFmtId="0" fontId="10" fillId="8" borderId="10" xfId="0" applyFont="1" applyFill="1" applyBorder="1" applyAlignment="1">
      <alignment horizontal="left" vertical="center"/>
    </xf>
    <xf numFmtId="0" fontId="10" fillId="8" borderId="22" xfId="0" applyFont="1" applyFill="1" applyBorder="1" applyAlignment="1">
      <alignment horizontal="left" vertical="center"/>
    </xf>
    <xf numFmtId="0" fontId="4" fillId="0" borderId="19" xfId="0" applyFont="1" applyBorder="1" applyAlignment="1">
      <alignment horizontal="left" vertical="top" wrapText="1"/>
    </xf>
    <xf numFmtId="0" fontId="4" fillId="0" borderId="20" xfId="0" applyFont="1" applyBorder="1" applyAlignment="1">
      <alignment horizontal="left" vertical="top" wrapText="1"/>
    </xf>
    <xf numFmtId="0" fontId="4" fillId="0" borderId="17" xfId="0" applyFont="1" applyBorder="1" applyAlignment="1">
      <alignment horizontal="left" vertical="top" wrapText="1"/>
    </xf>
    <xf numFmtId="0" fontId="4" fillId="0" borderId="11" xfId="0" applyFont="1" applyBorder="1" applyAlignment="1">
      <alignment horizontal="left" vertical="top" wrapText="1"/>
    </xf>
    <xf numFmtId="0" fontId="4" fillId="0" borderId="37" xfId="0" applyFont="1" applyBorder="1" applyAlignment="1">
      <alignment horizontal="left" vertical="top" wrapText="1"/>
    </xf>
    <xf numFmtId="0" fontId="4" fillId="0" borderId="36" xfId="0" applyFont="1" applyBorder="1" applyAlignment="1">
      <alignment horizontal="left" vertical="top" wrapText="1"/>
    </xf>
    <xf numFmtId="0" fontId="19" fillId="0" borderId="8" xfId="0" applyFont="1" applyBorder="1" applyAlignment="1">
      <alignment horizontal="center" vertical="center" wrapText="1"/>
    </xf>
    <xf numFmtId="0" fontId="19" fillId="0" borderId="21" xfId="0" applyFont="1" applyBorder="1" applyAlignment="1">
      <alignment horizontal="center" vertical="center" wrapText="1"/>
    </xf>
    <xf numFmtId="0" fontId="19" fillId="0" borderId="42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19" fillId="0" borderId="22" xfId="0" applyFont="1" applyBorder="1" applyAlignment="1">
      <alignment horizontal="center" vertical="center" wrapText="1"/>
    </xf>
    <xf numFmtId="0" fontId="19" fillId="0" borderId="34" xfId="0" applyFont="1" applyBorder="1" applyAlignment="1">
      <alignment horizontal="center" vertical="center" wrapText="1"/>
    </xf>
    <xf numFmtId="10" fontId="22" fillId="0" borderId="26" xfId="0" applyNumberFormat="1" applyFont="1" applyBorder="1" applyAlignment="1">
      <alignment horizontal="center" vertical="center" wrapText="1"/>
    </xf>
    <xf numFmtId="10" fontId="22" fillId="0" borderId="64" xfId="0" applyNumberFormat="1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9" fontId="34" fillId="0" borderId="26" xfId="1" applyFont="1" applyBorder="1" applyAlignment="1">
      <alignment horizontal="center" vertical="center" wrapText="1"/>
    </xf>
    <xf numFmtId="9" fontId="34" fillId="0" borderId="64" xfId="1" applyFont="1" applyBorder="1" applyAlignment="1">
      <alignment horizontal="center" vertical="center" wrapText="1"/>
    </xf>
    <xf numFmtId="0" fontId="20" fillId="0" borderId="39" xfId="0" applyFont="1" applyBorder="1" applyAlignment="1">
      <alignment horizontal="center" vertical="center" wrapText="1"/>
    </xf>
    <xf numFmtId="0" fontId="20" fillId="0" borderId="40" xfId="0" applyFont="1" applyBorder="1" applyAlignment="1">
      <alignment horizontal="center" vertical="center" wrapText="1"/>
    </xf>
    <xf numFmtId="9" fontId="21" fillId="8" borderId="39" xfId="1" applyFont="1" applyFill="1" applyBorder="1" applyAlignment="1">
      <alignment horizontal="center" vertical="center" wrapText="1"/>
    </xf>
    <xf numFmtId="9" fontId="21" fillId="8" borderId="40" xfId="1" applyFont="1" applyFill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9" fontId="2" fillId="0" borderId="65" xfId="1" applyFont="1" applyBorder="1" applyAlignment="1">
      <alignment horizontal="center" vertical="center" wrapText="1"/>
    </xf>
    <xf numFmtId="9" fontId="2" fillId="0" borderId="21" xfId="1" applyFont="1" applyBorder="1" applyAlignment="1">
      <alignment horizontal="center" vertical="center" wrapText="1"/>
    </xf>
    <xf numFmtId="9" fontId="2" fillId="0" borderId="44" xfId="1" applyFont="1" applyBorder="1" applyAlignment="1">
      <alignment horizontal="center" vertical="center" wrapText="1"/>
    </xf>
    <xf numFmtId="9" fontId="2" fillId="0" borderId="52" xfId="1" applyFont="1" applyBorder="1" applyAlignment="1">
      <alignment horizontal="center" vertical="center" wrapText="1"/>
    </xf>
    <xf numFmtId="9" fontId="2" fillId="0" borderId="0" xfId="1" applyFont="1" applyBorder="1" applyAlignment="1">
      <alignment horizontal="center" vertical="center" wrapText="1"/>
    </xf>
    <xf numFmtId="9" fontId="2" fillId="0" borderId="55" xfId="1" applyFont="1" applyBorder="1" applyAlignment="1">
      <alignment horizontal="center" vertical="center" wrapText="1"/>
    </xf>
    <xf numFmtId="0" fontId="31" fillId="0" borderId="43" xfId="0" applyFont="1" applyBorder="1" applyAlignment="1">
      <alignment horizontal="center" vertical="center" wrapText="1"/>
    </xf>
    <xf numFmtId="0" fontId="31" fillId="0" borderId="27" xfId="0" applyFont="1" applyBorder="1" applyAlignment="1">
      <alignment horizontal="center" vertical="center" wrapText="1"/>
    </xf>
    <xf numFmtId="0" fontId="31" fillId="0" borderId="31" xfId="0" applyFont="1" applyBorder="1" applyAlignment="1">
      <alignment horizontal="center" vertical="center" wrapText="1"/>
    </xf>
    <xf numFmtId="0" fontId="23" fillId="15" borderId="1" xfId="0" applyFont="1" applyFill="1" applyBorder="1" applyAlignment="1">
      <alignment horizontal="center" vertical="center" wrapText="1"/>
    </xf>
    <xf numFmtId="0" fontId="25" fillId="9" borderId="1" xfId="0" applyFont="1" applyFill="1" applyBorder="1" applyAlignment="1">
      <alignment horizontal="center" vertical="center"/>
    </xf>
    <xf numFmtId="0" fontId="25" fillId="9" borderId="1" xfId="0" applyFont="1" applyFill="1" applyBorder="1" applyAlignment="1">
      <alignment horizontal="center" vertical="center" wrapText="1"/>
    </xf>
    <xf numFmtId="0" fontId="27" fillId="11" borderId="1" xfId="0" applyFont="1" applyFill="1" applyBorder="1" applyAlignment="1">
      <alignment horizontal="center" vertical="center"/>
    </xf>
    <xf numFmtId="0" fontId="31" fillId="0" borderId="42" xfId="0" applyFont="1" applyBorder="1" applyAlignment="1">
      <alignment horizontal="center" vertical="center" wrapText="1"/>
    </xf>
    <xf numFmtId="0" fontId="31" fillId="0" borderId="16" xfId="0" applyFont="1" applyBorder="1" applyAlignment="1">
      <alignment horizontal="center" vertical="center" wrapText="1"/>
    </xf>
    <xf numFmtId="0" fontId="31" fillId="0" borderId="34" xfId="0" applyFont="1" applyBorder="1" applyAlignment="1">
      <alignment horizontal="center" vertical="center" wrapText="1"/>
    </xf>
    <xf numFmtId="0" fontId="27" fillId="11" borderId="1" xfId="0" applyFont="1" applyFill="1" applyBorder="1" applyAlignment="1">
      <alignment horizontal="center" vertical="center" wrapText="1"/>
    </xf>
    <xf numFmtId="0" fontId="24" fillId="5" borderId="1" xfId="0" applyFont="1" applyFill="1" applyBorder="1" applyAlignment="1">
      <alignment horizontal="center"/>
    </xf>
    <xf numFmtId="0" fontId="26" fillId="6" borderId="1" xfId="0" applyFont="1" applyFill="1" applyBorder="1" applyAlignment="1">
      <alignment horizontal="center"/>
    </xf>
    <xf numFmtId="0" fontId="13" fillId="7" borderId="1" xfId="0" applyFont="1" applyFill="1" applyBorder="1" applyAlignment="1">
      <alignment horizontal="center"/>
    </xf>
    <xf numFmtId="0" fontId="24" fillId="5" borderId="41" xfId="0" applyFont="1" applyFill="1" applyBorder="1" applyAlignment="1">
      <alignment horizontal="center"/>
    </xf>
    <xf numFmtId="0" fontId="24" fillId="5" borderId="26" xfId="0" applyFont="1" applyFill="1" applyBorder="1" applyAlignment="1">
      <alignment horizontal="center"/>
    </xf>
    <xf numFmtId="0" fontId="24" fillId="5" borderId="43" xfId="0" applyFont="1" applyFill="1" applyBorder="1" applyAlignment="1">
      <alignment horizontal="center"/>
    </xf>
    <xf numFmtId="0" fontId="14" fillId="0" borderId="42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4" fillId="0" borderId="34" xfId="0" applyFont="1" applyBorder="1" applyAlignment="1">
      <alignment horizontal="center" vertical="center" wrapText="1"/>
    </xf>
    <xf numFmtId="0" fontId="25" fillId="9" borderId="32" xfId="0" applyFont="1" applyFill="1" applyBorder="1" applyAlignment="1">
      <alignment horizontal="center" vertical="center" wrapText="1"/>
    </xf>
    <xf numFmtId="0" fontId="25" fillId="9" borderId="33" xfId="0" applyFont="1" applyFill="1" applyBorder="1" applyAlignment="1">
      <alignment horizontal="center" vertical="center"/>
    </xf>
    <xf numFmtId="0" fontId="27" fillId="11" borderId="32" xfId="0" applyFont="1" applyFill="1" applyBorder="1" applyAlignment="1">
      <alignment horizontal="center" vertical="center"/>
    </xf>
    <xf numFmtId="0" fontId="27" fillId="11" borderId="33" xfId="0" applyFont="1" applyFill="1" applyBorder="1" applyAlignment="1">
      <alignment horizontal="center" vertical="center"/>
    </xf>
    <xf numFmtId="0" fontId="27" fillId="11" borderId="32" xfId="0" applyFont="1" applyFill="1" applyBorder="1" applyAlignment="1">
      <alignment horizontal="center" vertical="center" wrapText="1"/>
    </xf>
    <xf numFmtId="0" fontId="27" fillId="11" borderId="33" xfId="0" applyFont="1" applyFill="1" applyBorder="1" applyAlignment="1">
      <alignment horizontal="center" vertical="center" wrapText="1"/>
    </xf>
    <xf numFmtId="0" fontId="23" fillId="15" borderId="32" xfId="0" applyFont="1" applyFill="1" applyBorder="1" applyAlignment="1">
      <alignment horizontal="center" vertical="center"/>
    </xf>
    <xf numFmtId="0" fontId="23" fillId="15" borderId="33" xfId="0" applyFont="1" applyFill="1" applyBorder="1" applyAlignment="1">
      <alignment horizontal="center" vertical="center"/>
    </xf>
    <xf numFmtId="0" fontId="23" fillId="15" borderId="32" xfId="0" applyFont="1" applyFill="1" applyBorder="1" applyAlignment="1">
      <alignment horizontal="center" vertical="center" wrapText="1"/>
    </xf>
    <xf numFmtId="0" fontId="25" fillId="9" borderId="32" xfId="0" applyFont="1" applyFill="1" applyBorder="1" applyAlignment="1">
      <alignment horizontal="center" vertical="center"/>
    </xf>
    <xf numFmtId="9" fontId="2" fillId="0" borderId="8" xfId="1" applyFont="1" applyBorder="1" applyAlignment="1">
      <alignment horizontal="center" vertical="center" wrapText="1"/>
    </xf>
    <xf numFmtId="9" fontId="2" fillId="0" borderId="10" xfId="1" applyFont="1" applyBorder="1" applyAlignment="1">
      <alignment horizontal="center" vertical="center" wrapText="1"/>
    </xf>
    <xf numFmtId="9" fontId="2" fillId="0" borderId="22" xfId="1" applyFont="1" applyBorder="1" applyAlignment="1">
      <alignment horizontal="center" vertical="center" wrapText="1"/>
    </xf>
    <xf numFmtId="9" fontId="2" fillId="0" borderId="49" xfId="1" applyFont="1" applyBorder="1" applyAlignment="1">
      <alignment horizontal="center" vertical="center" wrapText="1"/>
    </xf>
    <xf numFmtId="0" fontId="2" fillId="0" borderId="4" xfId="3" applyFont="1" applyBorder="1" applyAlignment="1">
      <alignment horizontal="center" vertical="center"/>
    </xf>
    <xf numFmtId="0" fontId="2" fillId="0" borderId="5" xfId="3" applyFont="1" applyBorder="1" applyAlignment="1">
      <alignment horizontal="center" vertical="center"/>
    </xf>
    <xf numFmtId="0" fontId="2" fillId="0" borderId="6" xfId="3" applyFont="1" applyBorder="1" applyAlignment="1">
      <alignment horizontal="center" vertical="center"/>
    </xf>
    <xf numFmtId="0" fontId="2" fillId="0" borderId="28" xfId="3" applyFont="1" applyBorder="1" applyAlignment="1">
      <alignment horizontal="center" vertical="center"/>
    </xf>
    <xf numFmtId="0" fontId="2" fillId="0" borderId="29" xfId="3" applyFont="1" applyBorder="1" applyAlignment="1">
      <alignment horizontal="center" vertical="center"/>
    </xf>
    <xf numFmtId="0" fontId="2" fillId="0" borderId="35" xfId="3" applyFont="1" applyBorder="1" applyAlignment="1">
      <alignment horizontal="center" vertical="center"/>
    </xf>
    <xf numFmtId="0" fontId="26" fillId="6" borderId="41" xfId="0" applyFont="1" applyFill="1" applyBorder="1" applyAlignment="1">
      <alignment horizontal="center"/>
    </xf>
    <xf numFmtId="0" fontId="26" fillId="6" borderId="26" xfId="0" applyFont="1" applyFill="1" applyBorder="1" applyAlignment="1">
      <alignment horizontal="center"/>
    </xf>
    <xf numFmtId="0" fontId="26" fillId="6" borderId="43" xfId="0" applyFont="1" applyFill="1" applyBorder="1" applyAlignment="1">
      <alignment horizontal="center"/>
    </xf>
    <xf numFmtId="0" fontId="13" fillId="7" borderId="8" xfId="0" applyFont="1" applyFill="1" applyBorder="1" applyAlignment="1">
      <alignment horizontal="center"/>
    </xf>
    <xf numFmtId="0" fontId="13" fillId="7" borderId="21" xfId="0" applyFont="1" applyFill="1" applyBorder="1" applyAlignment="1">
      <alignment horizontal="center"/>
    </xf>
    <xf numFmtId="0" fontId="13" fillId="7" borderId="44" xfId="0" applyFont="1" applyFill="1" applyBorder="1" applyAlignment="1">
      <alignment horizontal="center"/>
    </xf>
    <xf numFmtId="0" fontId="19" fillId="0" borderId="9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2" fillId="0" borderId="64" xfId="0" applyFont="1" applyBorder="1" applyAlignment="1">
      <alignment horizontal="center" vertical="center" wrapText="1"/>
    </xf>
    <xf numFmtId="0" fontId="20" fillId="0" borderId="62" xfId="0" applyFont="1" applyBorder="1" applyAlignment="1">
      <alignment horizontal="center" vertical="center" wrapText="1"/>
    </xf>
    <xf numFmtId="9" fontId="21" fillId="8" borderId="62" xfId="1" applyFont="1" applyFill="1" applyBorder="1" applyAlignment="1">
      <alignment horizontal="center" vertical="center" wrapText="1"/>
    </xf>
    <xf numFmtId="9" fontId="32" fillId="8" borderId="39" xfId="1" applyFont="1" applyFill="1" applyBorder="1" applyAlignment="1">
      <alignment horizontal="center" vertical="center" wrapText="1"/>
    </xf>
    <xf numFmtId="9" fontId="32" fillId="8" borderId="40" xfId="1" applyFont="1" applyFill="1" applyBorder="1" applyAlignment="1">
      <alignment horizontal="center" vertical="center" wrapText="1"/>
    </xf>
    <xf numFmtId="9" fontId="33" fillId="8" borderId="39" xfId="1" applyFont="1" applyFill="1" applyBorder="1" applyAlignment="1">
      <alignment horizontal="center" vertical="center" wrapText="1"/>
    </xf>
    <xf numFmtId="9" fontId="33" fillId="8" borderId="40" xfId="1" applyFont="1" applyFill="1" applyBorder="1" applyAlignment="1">
      <alignment horizontal="center" vertical="center" wrapText="1"/>
    </xf>
    <xf numFmtId="0" fontId="14" fillId="0" borderId="43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14" fillId="0" borderId="31" xfId="0" applyFont="1" applyBorder="1" applyAlignment="1">
      <alignment horizontal="center" vertical="center" wrapText="1"/>
    </xf>
    <xf numFmtId="0" fontId="12" fillId="0" borderId="42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12" fillId="0" borderId="34" xfId="0" applyFont="1" applyBorder="1" applyAlignment="1">
      <alignment horizontal="center" vertical="center" wrapText="1"/>
    </xf>
    <xf numFmtId="0" fontId="12" fillId="0" borderId="43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 wrapText="1"/>
    </xf>
    <xf numFmtId="0" fontId="12" fillId="0" borderId="31" xfId="0" applyFont="1" applyBorder="1" applyAlignment="1">
      <alignment horizontal="center" vertical="center" wrapText="1"/>
    </xf>
    <xf numFmtId="0" fontId="25" fillId="9" borderId="57" xfId="0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4" fillId="0" borderId="23" xfId="0" applyFont="1" applyBorder="1" applyAlignment="1">
      <alignment vertical="top" wrapText="1"/>
    </xf>
    <xf numFmtId="0" fontId="4" fillId="0" borderId="20" xfId="0" applyFont="1" applyBorder="1" applyAlignment="1">
      <alignment vertical="top" wrapText="1"/>
    </xf>
    <xf numFmtId="0" fontId="4" fillId="0" borderId="24" xfId="0" applyFont="1" applyBorder="1" applyAlignment="1">
      <alignment vertical="top" wrapText="1"/>
    </xf>
    <xf numFmtId="0" fontId="4" fillId="0" borderId="11" xfId="0" applyFont="1" applyBorder="1" applyAlignment="1">
      <alignment vertical="top" wrapText="1"/>
    </xf>
    <xf numFmtId="0" fontId="4" fillId="0" borderId="38" xfId="0" applyFont="1" applyBorder="1" applyAlignment="1">
      <alignment vertical="top" wrapText="1"/>
    </xf>
    <xf numFmtId="0" fontId="4" fillId="0" borderId="36" xfId="0" applyFont="1" applyBorder="1" applyAlignment="1">
      <alignment vertical="top" wrapText="1"/>
    </xf>
    <xf numFmtId="0" fontId="0" fillId="0" borderId="39" xfId="0" applyBorder="1" applyAlignment="1">
      <alignment horizontal="left" vertical="center" wrapText="1"/>
    </xf>
    <xf numFmtId="0" fontId="0" fillId="0" borderId="62" xfId="0" applyBorder="1" applyAlignment="1">
      <alignment horizontal="left" vertical="center" wrapText="1"/>
    </xf>
    <xf numFmtId="0" fontId="0" fillId="0" borderId="40" xfId="0" applyBorder="1" applyAlignment="1">
      <alignment horizontal="left" vertical="center" wrapText="1"/>
    </xf>
    <xf numFmtId="0" fontId="10" fillId="8" borderId="44" xfId="0" applyFont="1" applyFill="1" applyBorder="1" applyAlignment="1">
      <alignment horizontal="left" vertical="center" wrapText="1"/>
    </xf>
    <xf numFmtId="0" fontId="10" fillId="8" borderId="55" xfId="0" applyFont="1" applyFill="1" applyBorder="1" applyAlignment="1">
      <alignment horizontal="left" vertical="center" wrapText="1"/>
    </xf>
    <xf numFmtId="0" fontId="10" fillId="8" borderId="49" xfId="0" applyFont="1" applyFill="1" applyBorder="1" applyAlignment="1">
      <alignment horizontal="left" vertical="center" wrapText="1"/>
    </xf>
    <xf numFmtId="0" fontId="27" fillId="11" borderId="57" xfId="0" applyFont="1" applyFill="1" applyBorder="1" applyAlignment="1">
      <alignment horizontal="center" vertical="center" wrapText="1"/>
    </xf>
    <xf numFmtId="0" fontId="0" fillId="8" borderId="21" xfId="0" applyFill="1" applyBorder="1" applyAlignment="1">
      <alignment horizontal="center" vertical="center" wrapText="1"/>
    </xf>
    <xf numFmtId="0" fontId="0" fillId="8" borderId="44" xfId="0" applyFill="1" applyBorder="1" applyAlignment="1">
      <alignment horizontal="center" vertical="center" wrapText="1"/>
    </xf>
    <xf numFmtId="0" fontId="0" fillId="8" borderId="22" xfId="0" applyFill="1" applyBorder="1" applyAlignment="1">
      <alignment horizontal="center" vertical="center" wrapText="1"/>
    </xf>
    <xf numFmtId="0" fontId="0" fillId="8" borderId="49" xfId="0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24" fillId="5" borderId="41" xfId="0" applyFont="1" applyFill="1" applyBorder="1" applyAlignment="1">
      <alignment horizontal="center" wrapText="1"/>
    </xf>
    <xf numFmtId="0" fontId="24" fillId="5" borderId="26" xfId="0" applyFont="1" applyFill="1" applyBorder="1" applyAlignment="1">
      <alignment horizontal="center" wrapText="1"/>
    </xf>
    <xf numFmtId="0" fontId="24" fillId="5" borderId="43" xfId="0" applyFont="1" applyFill="1" applyBorder="1" applyAlignment="1">
      <alignment horizontal="center" wrapText="1"/>
    </xf>
    <xf numFmtId="0" fontId="26" fillId="6" borderId="41" xfId="0" applyFont="1" applyFill="1" applyBorder="1" applyAlignment="1">
      <alignment horizontal="center" wrapText="1"/>
    </xf>
    <xf numFmtId="0" fontId="26" fillId="6" borderId="26" xfId="0" applyFont="1" applyFill="1" applyBorder="1" applyAlignment="1">
      <alignment horizontal="center" wrapText="1"/>
    </xf>
    <xf numFmtId="0" fontId="26" fillId="6" borderId="43" xfId="0" applyFont="1" applyFill="1" applyBorder="1" applyAlignment="1">
      <alignment horizontal="center" wrapText="1"/>
    </xf>
    <xf numFmtId="0" fontId="13" fillId="7" borderId="8" xfId="0" applyFont="1" applyFill="1" applyBorder="1" applyAlignment="1">
      <alignment horizontal="center" wrapText="1"/>
    </xf>
    <xf numFmtId="0" fontId="13" fillId="7" borderId="21" xfId="0" applyFont="1" applyFill="1" applyBorder="1" applyAlignment="1">
      <alignment horizontal="center" wrapText="1"/>
    </xf>
    <xf numFmtId="0" fontId="13" fillId="7" borderId="44" xfId="0" applyFont="1" applyFill="1" applyBorder="1" applyAlignment="1">
      <alignment horizontal="center" wrapText="1"/>
    </xf>
    <xf numFmtId="9" fontId="34" fillId="0" borderId="30" xfId="1" applyFont="1" applyBorder="1" applyAlignment="1">
      <alignment horizontal="center" vertical="center" wrapText="1"/>
    </xf>
    <xf numFmtId="0" fontId="23" fillId="15" borderId="57" xfId="0" applyFont="1" applyFill="1" applyBorder="1" applyAlignment="1">
      <alignment horizontal="center" vertical="center" wrapText="1"/>
    </xf>
    <xf numFmtId="0" fontId="10" fillId="8" borderId="65" xfId="0" applyFont="1" applyFill="1" applyBorder="1" applyAlignment="1">
      <alignment horizontal="left" vertical="center" wrapText="1"/>
    </xf>
    <xf numFmtId="0" fontId="10" fillId="8" borderId="52" xfId="0" applyFont="1" applyFill="1" applyBorder="1" applyAlignment="1">
      <alignment horizontal="left" vertical="center" wrapText="1"/>
    </xf>
    <xf numFmtId="0" fontId="10" fillId="8" borderId="66" xfId="0" applyFont="1" applyFill="1" applyBorder="1" applyAlignment="1">
      <alignment horizontal="left" vertical="center" wrapText="1"/>
    </xf>
    <xf numFmtId="0" fontId="0" fillId="0" borderId="25" xfId="0" applyBorder="1" applyAlignment="1">
      <alignment vertical="top" wrapText="1"/>
    </xf>
    <xf numFmtId="0" fontId="0" fillId="0" borderId="18" xfId="0" applyBorder="1" applyAlignment="1">
      <alignment vertical="top" wrapText="1"/>
    </xf>
    <xf numFmtId="0" fontId="0" fillId="0" borderId="41" xfId="0" applyBorder="1" applyAlignment="1">
      <alignment horizontal="left" vertical="center" wrapText="1"/>
    </xf>
    <xf numFmtId="0" fontId="0" fillId="0" borderId="74" xfId="0" applyBorder="1" applyAlignment="1">
      <alignment horizontal="left" vertical="center" wrapText="1"/>
    </xf>
    <xf numFmtId="0" fontId="0" fillId="0" borderId="69" xfId="0" applyBorder="1" applyAlignment="1">
      <alignment horizontal="left" vertical="center" wrapText="1"/>
    </xf>
    <xf numFmtId="0" fontId="0" fillId="0" borderId="24" xfId="0" applyBorder="1" applyAlignment="1">
      <alignment vertical="top" wrapText="1"/>
    </xf>
    <xf numFmtId="0" fontId="0" fillId="0" borderId="11" xfId="0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0" fillId="0" borderId="23" xfId="0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0" fillId="0" borderId="8" xfId="0" applyBorder="1" applyAlignment="1">
      <alignment horizontal="left" vertical="center" wrapText="1"/>
    </xf>
    <xf numFmtId="0" fontId="0" fillId="0" borderId="44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55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49" xfId="0" applyBorder="1" applyAlignment="1">
      <alignment horizontal="left" vertical="center" wrapText="1"/>
    </xf>
    <xf numFmtId="0" fontId="0" fillId="0" borderId="32" xfId="0" applyBorder="1" applyAlignment="1">
      <alignment horizontal="left" vertical="center" wrapText="1"/>
    </xf>
    <xf numFmtId="0" fontId="0" fillId="0" borderId="56" xfId="0" applyBorder="1" applyAlignment="1">
      <alignment horizontal="left" vertical="center" wrapText="1"/>
    </xf>
    <xf numFmtId="0" fontId="0" fillId="0" borderId="33" xfId="0" applyBorder="1" applyAlignment="1">
      <alignment horizontal="left" vertical="center" wrapText="1"/>
    </xf>
    <xf numFmtId="0" fontId="0" fillId="0" borderId="41" xfId="0" applyBorder="1" applyAlignment="1">
      <alignment horizontal="left" wrapText="1"/>
    </xf>
    <xf numFmtId="0" fontId="0" fillId="0" borderId="74" xfId="0" applyBorder="1" applyAlignment="1">
      <alignment horizontal="left" wrapText="1"/>
    </xf>
    <xf numFmtId="0" fontId="0" fillId="0" borderId="69" xfId="0" applyBorder="1" applyAlignment="1">
      <alignment horizontal="left" wrapText="1"/>
    </xf>
    <xf numFmtId="0" fontId="0" fillId="0" borderId="20" xfId="0" applyBorder="1" applyAlignment="1">
      <alignment vertical="top" wrapText="1"/>
    </xf>
    <xf numFmtId="0" fontId="0" fillId="0" borderId="29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6" xfId="0" applyBorder="1" applyAlignment="1">
      <alignment vertical="top" wrapText="1"/>
    </xf>
    <xf numFmtId="0" fontId="2" fillId="0" borderId="9" xfId="0" applyFont="1" applyBorder="1" applyAlignment="1">
      <alignment horizontal="left" vertical="center" wrapText="1"/>
    </xf>
    <xf numFmtId="0" fontId="2" fillId="0" borderId="62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39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2" fillId="0" borderId="54" xfId="0" applyFont="1" applyBorder="1" applyAlignment="1">
      <alignment horizontal="left" vertical="center" wrapText="1"/>
    </xf>
    <xf numFmtId="0" fontId="0" fillId="0" borderId="63" xfId="0" applyBorder="1" applyAlignment="1">
      <alignment horizontal="left" vertical="center" wrapText="1"/>
    </xf>
    <xf numFmtId="0" fontId="0" fillId="0" borderId="28" xfId="0" applyBorder="1" applyAlignment="1">
      <alignment horizontal="left" vertical="center" wrapText="1"/>
    </xf>
    <xf numFmtId="0" fontId="0" fillId="0" borderId="23" xfId="0" applyBorder="1" applyAlignment="1">
      <alignment horizontal="left" vertical="top" wrapText="1"/>
    </xf>
    <xf numFmtId="0" fontId="0" fillId="0" borderId="20" xfId="0" applyBorder="1" applyAlignment="1">
      <alignment horizontal="left" vertical="top" wrapText="1"/>
    </xf>
    <xf numFmtId="0" fontId="0" fillId="0" borderId="24" xfId="0" applyBorder="1" applyAlignment="1">
      <alignment horizontal="left" vertical="top" wrapText="1"/>
    </xf>
    <xf numFmtId="0" fontId="0" fillId="0" borderId="11" xfId="0" applyBorder="1" applyAlignment="1">
      <alignment horizontal="left" vertical="top" wrapText="1"/>
    </xf>
    <xf numFmtId="0" fontId="0" fillId="0" borderId="38" xfId="0" applyBorder="1" applyAlignment="1">
      <alignment horizontal="left" vertical="top" wrapText="1"/>
    </xf>
    <xf numFmtId="0" fontId="0" fillId="0" borderId="36" xfId="0" applyBorder="1" applyAlignment="1">
      <alignment horizontal="left" vertical="top" wrapText="1"/>
    </xf>
    <xf numFmtId="0" fontId="0" fillId="0" borderId="25" xfId="0" applyBorder="1" applyAlignment="1">
      <alignment horizontal="left" vertical="top" wrapText="1"/>
    </xf>
    <xf numFmtId="0" fontId="0" fillId="0" borderId="18" xfId="0" applyBorder="1" applyAlignment="1">
      <alignment horizontal="left" vertical="top" wrapText="1"/>
    </xf>
    <xf numFmtId="9" fontId="2" fillId="0" borderId="65" xfId="1" applyFont="1" applyBorder="1" applyAlignment="1">
      <alignment horizontal="center" wrapText="1"/>
    </xf>
    <xf numFmtId="9" fontId="2" fillId="0" borderId="21" xfId="1" applyFont="1" applyBorder="1" applyAlignment="1">
      <alignment horizontal="center" wrapText="1"/>
    </xf>
    <xf numFmtId="9" fontId="2" fillId="0" borderId="44" xfId="1" applyFont="1" applyBorder="1" applyAlignment="1">
      <alignment horizontal="center" wrapText="1"/>
    </xf>
    <xf numFmtId="9" fontId="2" fillId="0" borderId="66" xfId="1" applyFont="1" applyBorder="1" applyAlignment="1">
      <alignment horizontal="center" wrapText="1"/>
    </xf>
    <xf numFmtId="9" fontId="2" fillId="0" borderId="22" xfId="1" applyFont="1" applyBorder="1" applyAlignment="1">
      <alignment horizontal="center" wrapText="1"/>
    </xf>
    <xf numFmtId="9" fontId="2" fillId="0" borderId="49" xfId="1" applyFont="1" applyBorder="1" applyAlignment="1">
      <alignment horizont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4" xfId="3" applyFont="1" applyBorder="1" applyAlignment="1">
      <alignment horizontal="center" vertical="center" wrapText="1"/>
    </xf>
    <xf numFmtId="0" fontId="2" fillId="0" borderId="5" xfId="3" applyFont="1" applyBorder="1" applyAlignment="1">
      <alignment horizontal="center" vertical="center" wrapText="1"/>
    </xf>
    <xf numFmtId="0" fontId="2" fillId="0" borderId="6" xfId="3" applyFont="1" applyBorder="1" applyAlignment="1">
      <alignment horizontal="center" vertical="center" wrapText="1"/>
    </xf>
    <xf numFmtId="0" fontId="2" fillId="0" borderId="28" xfId="3" applyFont="1" applyBorder="1" applyAlignment="1">
      <alignment horizontal="center" vertical="center" wrapText="1"/>
    </xf>
    <xf numFmtId="0" fontId="2" fillId="0" borderId="29" xfId="3" applyFont="1" applyBorder="1" applyAlignment="1">
      <alignment horizontal="center" vertical="center" wrapText="1"/>
    </xf>
    <xf numFmtId="0" fontId="2" fillId="0" borderId="35" xfId="3" applyFont="1" applyBorder="1" applyAlignment="1">
      <alignment horizontal="center" vertical="center" wrapText="1"/>
    </xf>
    <xf numFmtId="0" fontId="4" fillId="0" borderId="1" xfId="0" applyFont="1" applyBorder="1" applyAlignment="1">
      <alignment vertical="top" wrapText="1"/>
    </xf>
    <xf numFmtId="0" fontId="4" fillId="0" borderId="45" xfId="0" applyFont="1" applyBorder="1" applyAlignment="1">
      <alignment vertical="top" wrapText="1"/>
    </xf>
    <xf numFmtId="0" fontId="0" fillId="0" borderId="32" xfId="0" applyBorder="1" applyAlignment="1">
      <alignment horizontal="center" vertical="center" wrapText="1"/>
    </xf>
    <xf numFmtId="0" fontId="0" fillId="0" borderId="56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23" fillId="15" borderId="33" xfId="0" applyFont="1" applyFill="1" applyBorder="1" applyAlignment="1">
      <alignment horizontal="center" vertical="center" wrapText="1"/>
    </xf>
    <xf numFmtId="0" fontId="25" fillId="9" borderId="33" xfId="0" applyFont="1" applyFill="1" applyBorder="1" applyAlignment="1">
      <alignment horizontal="center" vertical="center" wrapText="1"/>
    </xf>
    <xf numFmtId="0" fontId="4" fillId="0" borderId="29" xfId="0" applyFont="1" applyBorder="1" applyAlignment="1">
      <alignment vertical="top" wrapText="1"/>
    </xf>
    <xf numFmtId="0" fontId="4" fillId="0" borderId="35" xfId="0" applyFont="1" applyBorder="1" applyAlignment="1">
      <alignment vertical="top" wrapText="1"/>
    </xf>
    <xf numFmtId="0" fontId="10" fillId="8" borderId="9" xfId="0" applyFont="1" applyFill="1" applyBorder="1" applyAlignment="1">
      <alignment horizontal="center" vertical="center" wrapText="1"/>
    </xf>
    <xf numFmtId="0" fontId="10" fillId="8" borderId="55" xfId="0" applyFont="1" applyFill="1" applyBorder="1" applyAlignment="1">
      <alignment horizontal="center" vertical="center" wrapText="1"/>
    </xf>
    <xf numFmtId="0" fontId="10" fillId="8" borderId="10" xfId="0" applyFont="1" applyFill="1" applyBorder="1" applyAlignment="1">
      <alignment horizontal="center" vertical="center" wrapText="1"/>
    </xf>
    <xf numFmtId="0" fontId="10" fillId="8" borderId="49" xfId="0" applyFont="1" applyFill="1" applyBorder="1" applyAlignment="1">
      <alignment horizontal="center" vertical="center" wrapText="1"/>
    </xf>
    <xf numFmtId="0" fontId="2" fillId="0" borderId="69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23" xfId="3" applyFont="1" applyBorder="1" applyAlignment="1">
      <alignment horizontal="center" vertical="center" wrapText="1"/>
    </xf>
    <xf numFmtId="0" fontId="2" fillId="0" borderId="38" xfId="3" applyFont="1" applyBorder="1" applyAlignment="1">
      <alignment horizontal="center" vertical="center" wrapText="1"/>
    </xf>
    <xf numFmtId="0" fontId="10" fillId="8" borderId="8" xfId="0" applyFont="1" applyFill="1" applyBorder="1" applyAlignment="1">
      <alignment horizontal="center" vertical="center" wrapText="1"/>
    </xf>
    <xf numFmtId="0" fontId="10" fillId="8" borderId="42" xfId="0" applyFont="1" applyFill="1" applyBorder="1" applyAlignment="1">
      <alignment horizontal="center" vertical="center" wrapText="1"/>
    </xf>
    <xf numFmtId="0" fontId="10" fillId="8" borderId="16" xfId="0" applyFont="1" applyFill="1" applyBorder="1" applyAlignment="1">
      <alignment horizontal="center" vertical="center" wrapText="1"/>
    </xf>
    <xf numFmtId="0" fontId="10" fillId="8" borderId="34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45" xfId="0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23" fillId="15" borderId="68" xfId="0" applyFont="1" applyFill="1" applyBorder="1" applyAlignment="1">
      <alignment horizontal="center" vertical="center" wrapText="1"/>
    </xf>
    <xf numFmtId="0" fontId="24" fillId="5" borderId="42" xfId="0" applyFont="1" applyFill="1" applyBorder="1" applyAlignment="1">
      <alignment horizontal="center" wrapText="1"/>
    </xf>
    <xf numFmtId="0" fontId="2" fillId="0" borderId="1" xfId="3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55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49" xfId="0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2" fillId="0" borderId="67" xfId="0" applyFont="1" applyBorder="1" applyAlignment="1">
      <alignment horizontal="center" vertical="center" wrapText="1"/>
    </xf>
    <xf numFmtId="0" fontId="0" fillId="0" borderId="38" xfId="0" applyBorder="1" applyAlignment="1">
      <alignment wrapText="1"/>
    </xf>
    <xf numFmtId="0" fontId="0" fillId="0" borderId="36" xfId="0" applyBorder="1" applyAlignment="1">
      <alignment wrapText="1"/>
    </xf>
    <xf numFmtId="0" fontId="0" fillId="0" borderId="72" xfId="0" applyBorder="1" applyAlignment="1">
      <alignment wrapText="1"/>
    </xf>
    <xf numFmtId="0" fontId="2" fillId="0" borderId="8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2" fillId="0" borderId="54" xfId="0" applyFont="1" applyBorder="1" applyAlignment="1">
      <alignment horizontal="center" vertical="center" wrapText="1"/>
    </xf>
    <xf numFmtId="0" fontId="0" fillId="0" borderId="39" xfId="0" applyBorder="1" applyAlignment="1">
      <alignment horizontal="center" vertical="center" wrapText="1"/>
    </xf>
    <xf numFmtId="0" fontId="0" fillId="0" borderId="62" xfId="0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0" fontId="0" fillId="0" borderId="12" xfId="0" applyBorder="1" applyAlignment="1">
      <alignment wrapText="1"/>
    </xf>
    <xf numFmtId="0" fontId="0" fillId="0" borderId="70" xfId="0" applyBorder="1" applyAlignment="1">
      <alignment wrapText="1"/>
    </xf>
    <xf numFmtId="0" fontId="0" fillId="0" borderId="71" xfId="0" applyBorder="1" applyAlignment="1">
      <alignment wrapText="1"/>
    </xf>
    <xf numFmtId="0" fontId="0" fillId="0" borderId="24" xfId="0" applyBorder="1" applyAlignment="1">
      <alignment wrapText="1"/>
    </xf>
    <xf numFmtId="0" fontId="0" fillId="0" borderId="11" xfId="0" applyBorder="1" applyAlignment="1">
      <alignment wrapText="1"/>
    </xf>
    <xf numFmtId="0" fontId="0" fillId="0" borderId="61" xfId="0" applyBorder="1" applyAlignment="1">
      <alignment wrapText="1"/>
    </xf>
    <xf numFmtId="0" fontId="0" fillId="0" borderId="61" xfId="0" applyBorder="1" applyAlignment="1">
      <alignment horizontal="left" vertical="top" wrapText="1"/>
    </xf>
    <xf numFmtId="0" fontId="0" fillId="0" borderId="12" xfId="0" applyBorder="1" applyAlignment="1">
      <alignment horizontal="left" vertical="top" wrapText="1"/>
    </xf>
    <xf numFmtId="0" fontId="0" fillId="0" borderId="70" xfId="0" applyBorder="1" applyAlignment="1">
      <alignment horizontal="left" vertical="top" wrapText="1"/>
    </xf>
    <xf numFmtId="0" fontId="0" fillId="0" borderId="71" xfId="0" applyBorder="1" applyAlignment="1">
      <alignment horizontal="left" vertical="top" wrapText="1"/>
    </xf>
    <xf numFmtId="0" fontId="2" fillId="0" borderId="63" xfId="3" applyFont="1" applyBorder="1" applyAlignment="1">
      <alignment horizontal="center" vertical="center" wrapText="1"/>
    </xf>
    <xf numFmtId="0" fontId="2" fillId="0" borderId="2" xfId="3" applyFont="1" applyBorder="1" applyAlignment="1">
      <alignment horizontal="center" vertical="center" wrapText="1"/>
    </xf>
    <xf numFmtId="0" fontId="2" fillId="0" borderId="73" xfId="3" applyFont="1" applyBorder="1" applyAlignment="1">
      <alignment horizontal="center" vertical="center" wrapText="1"/>
    </xf>
    <xf numFmtId="0" fontId="0" fillId="0" borderId="42" xfId="0" applyBorder="1" applyAlignment="1">
      <alignment horizontal="center" wrapText="1"/>
    </xf>
    <xf numFmtId="0" fontId="0" fillId="0" borderId="16" xfId="0" applyBorder="1" applyAlignment="1">
      <alignment horizontal="center" wrapText="1"/>
    </xf>
    <xf numFmtId="0" fontId="0" fillId="0" borderId="50" xfId="0" applyBorder="1" applyAlignment="1">
      <alignment horizontal="center" wrapText="1"/>
    </xf>
    <xf numFmtId="0" fontId="0" fillId="0" borderId="12" xfId="0" applyBorder="1" applyAlignment="1">
      <alignment vertical="top" wrapText="1"/>
    </xf>
    <xf numFmtId="0" fontId="0" fillId="0" borderId="70" xfId="0" applyBorder="1" applyAlignment="1">
      <alignment vertical="top" wrapText="1"/>
    </xf>
    <xf numFmtId="0" fontId="0" fillId="0" borderId="71" xfId="0" applyBorder="1" applyAlignment="1">
      <alignment vertical="top" wrapText="1"/>
    </xf>
    <xf numFmtId="0" fontId="0" fillId="0" borderId="61" xfId="0" applyBorder="1" applyAlignment="1">
      <alignment vertical="top" wrapText="1"/>
    </xf>
    <xf numFmtId="0" fontId="0" fillId="0" borderId="53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0" fillId="0" borderId="50" xfId="0" applyBorder="1" applyAlignment="1">
      <alignment horizontal="center" vertical="center" wrapText="1"/>
    </xf>
    <xf numFmtId="0" fontId="0" fillId="0" borderId="72" xfId="0" applyBorder="1" applyAlignment="1">
      <alignment horizontal="left" vertical="top" wrapText="1"/>
    </xf>
  </cellXfs>
  <cellStyles count="4">
    <cellStyle name="Comma" xfId="2" builtinId="3"/>
    <cellStyle name="Hyperlink" xfId="3" builtinId="8"/>
    <cellStyle name="Normal" xfId="0" builtinId="0"/>
    <cellStyle name="Per cent" xfId="1" builtinId="5"/>
  </cellStyles>
  <dxfs count="631">
    <dxf>
      <font>
        <b val="0"/>
        <i val="0"/>
        <color rgb="FFFF3399"/>
      </font>
      <fill>
        <patternFill>
          <bgColor rgb="FFFAC2D7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theme="0"/>
      </font>
      <fill>
        <patternFill>
          <bgColor rgb="FF8E0C3E"/>
        </patternFill>
      </fill>
    </dxf>
    <dxf>
      <font>
        <color theme="0"/>
      </font>
      <fill>
        <patternFill>
          <bgColor rgb="FF485C08"/>
        </patternFill>
      </fill>
    </dxf>
    <dxf>
      <font>
        <color theme="0"/>
      </font>
      <fill>
        <patternFill>
          <bgColor rgb="FF05536F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color theme="0"/>
      </font>
      <fill>
        <patternFill>
          <bgColor rgb="FF485C08"/>
        </patternFill>
      </fill>
    </dxf>
    <dxf>
      <font>
        <color theme="0"/>
      </font>
      <fill>
        <patternFill>
          <bgColor rgb="FF05536F"/>
        </patternFill>
      </fill>
    </dxf>
    <dxf>
      <font>
        <b val="0"/>
        <i val="0"/>
        <color theme="0"/>
      </font>
      <fill>
        <patternFill>
          <bgColor rgb="FF8E0C3E"/>
        </patternFill>
      </fill>
    </dxf>
    <dxf>
      <font>
        <b val="0"/>
        <i val="0"/>
        <color theme="0"/>
      </font>
      <fill>
        <patternFill>
          <bgColor rgb="FF8E0C3E"/>
        </patternFill>
      </fill>
    </dxf>
    <dxf>
      <font>
        <color theme="0"/>
      </font>
      <fill>
        <patternFill>
          <bgColor rgb="FF485C08"/>
        </patternFill>
      </fill>
    </dxf>
    <dxf>
      <font>
        <color theme="0"/>
      </font>
      <fill>
        <patternFill>
          <bgColor rgb="FF05536F"/>
        </patternFill>
      </fill>
    </dxf>
    <dxf>
      <font>
        <color theme="0"/>
      </font>
      <fill>
        <patternFill>
          <bgColor rgb="FF05536F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b val="0"/>
        <i val="0"/>
        <color theme="0"/>
      </font>
      <fill>
        <patternFill>
          <bgColor rgb="FF8E0C3E"/>
        </patternFill>
      </fill>
    </dxf>
    <dxf>
      <font>
        <color theme="0"/>
      </font>
      <fill>
        <patternFill>
          <bgColor rgb="FF485C08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b val="0"/>
        <i val="0"/>
        <color theme="0"/>
      </font>
      <fill>
        <patternFill>
          <bgColor rgb="FF8E0C3E"/>
        </patternFill>
      </fill>
    </dxf>
    <dxf>
      <font>
        <color theme="0"/>
      </font>
      <fill>
        <patternFill>
          <bgColor rgb="FF485C08"/>
        </patternFill>
      </fill>
    </dxf>
    <dxf>
      <font>
        <color theme="0"/>
      </font>
      <fill>
        <patternFill>
          <bgColor rgb="FF05536F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b val="0"/>
        <i val="0"/>
        <color theme="0"/>
      </font>
      <fill>
        <patternFill>
          <bgColor rgb="FF8E0C3E"/>
        </patternFill>
      </fill>
    </dxf>
    <dxf>
      <font>
        <color theme="0"/>
      </font>
      <fill>
        <patternFill>
          <bgColor rgb="FF485C08"/>
        </patternFill>
      </fill>
    </dxf>
    <dxf>
      <font>
        <color theme="0"/>
      </font>
      <fill>
        <patternFill>
          <bgColor rgb="FF05536F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theme="0"/>
      </font>
      <fill>
        <patternFill>
          <bgColor rgb="FF8E0C3E"/>
        </patternFill>
      </fill>
    </dxf>
    <dxf>
      <font>
        <color theme="0"/>
      </font>
      <fill>
        <patternFill>
          <bgColor rgb="FF485C08"/>
        </patternFill>
      </fill>
    </dxf>
    <dxf>
      <font>
        <color theme="0"/>
      </font>
      <fill>
        <patternFill>
          <bgColor rgb="FF05536F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color theme="0"/>
      </font>
      <fill>
        <patternFill>
          <bgColor rgb="FF485C08"/>
        </patternFill>
      </fill>
    </dxf>
    <dxf>
      <font>
        <color theme="0"/>
      </font>
      <fill>
        <patternFill>
          <bgColor rgb="FF05536F"/>
        </patternFill>
      </fill>
    </dxf>
    <dxf>
      <font>
        <b val="0"/>
        <i val="0"/>
        <color theme="0"/>
      </font>
      <fill>
        <patternFill>
          <bgColor rgb="FF8E0C3E"/>
        </patternFill>
      </fill>
    </dxf>
    <dxf>
      <font>
        <b val="0"/>
        <i val="0"/>
        <color theme="0"/>
      </font>
      <fill>
        <patternFill>
          <bgColor rgb="FF8E0C3E"/>
        </patternFill>
      </fill>
    </dxf>
    <dxf>
      <font>
        <color theme="0"/>
      </font>
      <fill>
        <patternFill>
          <bgColor rgb="FF485C08"/>
        </patternFill>
      </fill>
    </dxf>
    <dxf>
      <font>
        <color theme="0"/>
      </font>
      <fill>
        <patternFill>
          <bgColor rgb="FF05536F"/>
        </patternFill>
      </fill>
    </dxf>
    <dxf>
      <font>
        <color theme="0"/>
      </font>
      <fill>
        <patternFill>
          <bgColor rgb="FF05536F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b val="0"/>
        <i val="0"/>
        <color theme="0"/>
      </font>
      <fill>
        <patternFill>
          <bgColor rgb="FF8E0C3E"/>
        </patternFill>
      </fill>
    </dxf>
    <dxf>
      <font>
        <color theme="0"/>
      </font>
      <fill>
        <patternFill>
          <bgColor rgb="FF485C08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b val="0"/>
        <i val="0"/>
        <color theme="0"/>
      </font>
      <fill>
        <patternFill>
          <bgColor rgb="FF8E0C3E"/>
        </patternFill>
      </fill>
    </dxf>
    <dxf>
      <font>
        <color theme="0"/>
      </font>
      <fill>
        <patternFill>
          <bgColor rgb="FF485C08"/>
        </patternFill>
      </fill>
    </dxf>
    <dxf>
      <font>
        <color theme="0"/>
      </font>
      <fill>
        <patternFill>
          <bgColor rgb="FF05536F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b val="0"/>
        <i val="0"/>
        <color theme="0"/>
      </font>
      <fill>
        <patternFill>
          <bgColor rgb="FF8E0C3E"/>
        </patternFill>
      </fill>
    </dxf>
    <dxf>
      <font>
        <color theme="0"/>
      </font>
      <fill>
        <patternFill>
          <bgColor rgb="FF485C08"/>
        </patternFill>
      </fill>
    </dxf>
    <dxf>
      <font>
        <color theme="0"/>
      </font>
      <fill>
        <patternFill>
          <bgColor rgb="FF05536F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theme="0"/>
      </font>
      <fill>
        <patternFill>
          <bgColor rgb="FF8E0C3E"/>
        </patternFill>
      </fill>
    </dxf>
    <dxf>
      <font>
        <color theme="0"/>
      </font>
      <fill>
        <patternFill>
          <bgColor rgb="FF485C08"/>
        </patternFill>
      </fill>
    </dxf>
    <dxf>
      <font>
        <color theme="0"/>
      </font>
      <fill>
        <patternFill>
          <bgColor rgb="FF05536F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color theme="0"/>
      </font>
      <fill>
        <patternFill>
          <bgColor rgb="FF485C08"/>
        </patternFill>
      </fill>
    </dxf>
    <dxf>
      <font>
        <color theme="0"/>
      </font>
      <fill>
        <patternFill>
          <bgColor rgb="FF05536F"/>
        </patternFill>
      </fill>
    </dxf>
    <dxf>
      <font>
        <b val="0"/>
        <i val="0"/>
        <color theme="0"/>
      </font>
      <fill>
        <patternFill>
          <bgColor rgb="FF8E0C3E"/>
        </patternFill>
      </fill>
    </dxf>
    <dxf>
      <font>
        <b val="0"/>
        <i val="0"/>
        <color theme="0"/>
      </font>
      <fill>
        <patternFill>
          <bgColor rgb="FF8E0C3E"/>
        </patternFill>
      </fill>
    </dxf>
    <dxf>
      <font>
        <color theme="0"/>
      </font>
      <fill>
        <patternFill>
          <bgColor rgb="FF485C08"/>
        </patternFill>
      </fill>
    </dxf>
    <dxf>
      <font>
        <color theme="0"/>
      </font>
      <fill>
        <patternFill>
          <bgColor rgb="FF05536F"/>
        </patternFill>
      </fill>
    </dxf>
    <dxf>
      <font>
        <color theme="0"/>
      </font>
      <fill>
        <patternFill>
          <bgColor rgb="FF05536F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b val="0"/>
        <i val="0"/>
        <color theme="0"/>
      </font>
      <fill>
        <patternFill>
          <bgColor rgb="FF8E0C3E"/>
        </patternFill>
      </fill>
    </dxf>
    <dxf>
      <font>
        <color theme="0"/>
      </font>
      <fill>
        <patternFill>
          <bgColor rgb="FF485C08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b val="0"/>
        <i val="0"/>
        <color theme="0"/>
      </font>
      <fill>
        <patternFill>
          <bgColor rgb="FF8E0C3E"/>
        </patternFill>
      </fill>
    </dxf>
    <dxf>
      <font>
        <color theme="0"/>
      </font>
      <fill>
        <patternFill>
          <bgColor rgb="FF485C08"/>
        </patternFill>
      </fill>
    </dxf>
    <dxf>
      <font>
        <color theme="0"/>
      </font>
      <fill>
        <patternFill>
          <bgColor rgb="FF05536F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b val="0"/>
        <i val="0"/>
        <color theme="0"/>
      </font>
      <fill>
        <patternFill>
          <bgColor rgb="FF8E0C3E"/>
        </patternFill>
      </fill>
    </dxf>
    <dxf>
      <font>
        <color theme="0"/>
      </font>
      <fill>
        <patternFill>
          <bgColor rgb="FF485C08"/>
        </patternFill>
      </fill>
    </dxf>
    <dxf>
      <font>
        <color theme="0"/>
      </font>
      <fill>
        <patternFill>
          <bgColor rgb="FF05536F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theme="0"/>
      </font>
      <fill>
        <patternFill>
          <bgColor rgb="FF8E0C3E"/>
        </patternFill>
      </fill>
    </dxf>
    <dxf>
      <font>
        <color theme="0"/>
      </font>
      <fill>
        <patternFill>
          <bgColor rgb="FF485C08"/>
        </patternFill>
      </fill>
    </dxf>
    <dxf>
      <font>
        <color theme="0"/>
      </font>
      <fill>
        <patternFill>
          <bgColor rgb="FF05536F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color theme="0"/>
      </font>
      <fill>
        <patternFill>
          <bgColor rgb="FF485C08"/>
        </patternFill>
      </fill>
    </dxf>
    <dxf>
      <font>
        <color theme="0"/>
      </font>
      <fill>
        <patternFill>
          <bgColor rgb="FF05536F"/>
        </patternFill>
      </fill>
    </dxf>
    <dxf>
      <font>
        <b val="0"/>
        <i val="0"/>
        <color theme="0"/>
      </font>
      <fill>
        <patternFill>
          <bgColor rgb="FF8E0C3E"/>
        </patternFill>
      </fill>
    </dxf>
    <dxf>
      <font>
        <b val="0"/>
        <i val="0"/>
        <color theme="0"/>
      </font>
      <fill>
        <patternFill>
          <bgColor rgb="FF8E0C3E"/>
        </patternFill>
      </fill>
    </dxf>
    <dxf>
      <font>
        <color theme="0"/>
      </font>
      <fill>
        <patternFill>
          <bgColor rgb="FF485C08"/>
        </patternFill>
      </fill>
    </dxf>
    <dxf>
      <font>
        <color theme="0"/>
      </font>
      <fill>
        <patternFill>
          <bgColor rgb="FF05536F"/>
        </patternFill>
      </fill>
    </dxf>
    <dxf>
      <font>
        <color theme="0"/>
      </font>
      <fill>
        <patternFill>
          <bgColor rgb="FF05536F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b val="0"/>
        <i val="0"/>
        <color theme="0"/>
      </font>
      <fill>
        <patternFill>
          <bgColor rgb="FF8E0C3E"/>
        </patternFill>
      </fill>
    </dxf>
    <dxf>
      <font>
        <color theme="0"/>
      </font>
      <fill>
        <patternFill>
          <bgColor rgb="FF485C08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b val="0"/>
        <i val="0"/>
        <color theme="0"/>
      </font>
      <fill>
        <patternFill>
          <bgColor rgb="FF8E0C3E"/>
        </patternFill>
      </fill>
    </dxf>
    <dxf>
      <font>
        <color theme="0"/>
      </font>
      <fill>
        <patternFill>
          <bgColor rgb="FF485C08"/>
        </patternFill>
      </fill>
    </dxf>
    <dxf>
      <font>
        <color theme="0"/>
      </font>
      <fill>
        <patternFill>
          <bgColor rgb="FF05536F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b val="0"/>
        <i val="0"/>
        <color theme="0"/>
      </font>
      <fill>
        <patternFill>
          <bgColor rgb="FF8E0C3E"/>
        </patternFill>
      </fill>
    </dxf>
    <dxf>
      <font>
        <color theme="0"/>
      </font>
      <fill>
        <patternFill>
          <bgColor rgb="FF485C08"/>
        </patternFill>
      </fill>
    </dxf>
    <dxf>
      <font>
        <color theme="0"/>
      </font>
      <fill>
        <patternFill>
          <bgColor rgb="FF05536F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theme="0"/>
      </font>
      <fill>
        <patternFill>
          <bgColor rgb="FF8E0C3E"/>
        </patternFill>
      </fill>
    </dxf>
    <dxf>
      <font>
        <color theme="0"/>
      </font>
      <fill>
        <patternFill>
          <bgColor rgb="FF485C08"/>
        </patternFill>
      </fill>
    </dxf>
    <dxf>
      <font>
        <color theme="0"/>
      </font>
      <fill>
        <patternFill>
          <bgColor rgb="FF05536F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color theme="0"/>
      </font>
      <fill>
        <patternFill>
          <bgColor rgb="FF485C08"/>
        </patternFill>
      </fill>
    </dxf>
    <dxf>
      <font>
        <color theme="0"/>
      </font>
      <fill>
        <patternFill>
          <bgColor rgb="FF05536F"/>
        </patternFill>
      </fill>
    </dxf>
    <dxf>
      <font>
        <b val="0"/>
        <i val="0"/>
        <color theme="0"/>
      </font>
      <fill>
        <patternFill>
          <bgColor rgb="FF8E0C3E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b val="0"/>
        <i val="0"/>
        <color theme="0"/>
      </font>
      <fill>
        <patternFill>
          <bgColor rgb="FF8E0C3E"/>
        </patternFill>
      </fill>
    </dxf>
    <dxf>
      <font>
        <color theme="0"/>
      </font>
      <fill>
        <patternFill>
          <bgColor rgb="FF485C08"/>
        </patternFill>
      </fill>
    </dxf>
    <dxf>
      <font>
        <color theme="0"/>
      </font>
      <fill>
        <patternFill>
          <bgColor rgb="FF05536F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color theme="0"/>
      </font>
      <fill>
        <patternFill>
          <bgColor rgb="FF05536F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b val="0"/>
        <i val="0"/>
        <color theme="0"/>
      </font>
      <fill>
        <patternFill>
          <bgColor rgb="FF8E0C3E"/>
        </patternFill>
      </fill>
    </dxf>
    <dxf>
      <font>
        <color theme="0"/>
      </font>
      <fill>
        <patternFill>
          <bgColor rgb="FF485C08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b val="0"/>
        <i val="0"/>
        <color theme="0"/>
      </font>
      <fill>
        <patternFill>
          <bgColor rgb="FF8E0C3E"/>
        </patternFill>
      </fill>
    </dxf>
    <dxf>
      <font>
        <color theme="0"/>
      </font>
      <fill>
        <patternFill>
          <bgColor rgb="FF485C08"/>
        </patternFill>
      </fill>
    </dxf>
    <dxf>
      <font>
        <color theme="0"/>
      </font>
      <fill>
        <patternFill>
          <bgColor rgb="FF05536F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b val="0"/>
        <i val="0"/>
        <color theme="0"/>
      </font>
      <fill>
        <patternFill>
          <bgColor rgb="FF8E0C3E"/>
        </patternFill>
      </fill>
    </dxf>
    <dxf>
      <font>
        <color theme="0"/>
      </font>
      <fill>
        <patternFill>
          <bgColor rgb="FF485C08"/>
        </patternFill>
      </fill>
    </dxf>
    <dxf>
      <font>
        <color theme="0"/>
      </font>
      <fill>
        <patternFill>
          <bgColor rgb="FF05536F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b val="0"/>
        <i val="0"/>
        <color theme="0"/>
      </font>
      <fill>
        <patternFill>
          <bgColor rgb="FF8E0C3E"/>
        </patternFill>
      </fill>
    </dxf>
    <dxf>
      <font>
        <color theme="0"/>
      </font>
      <fill>
        <patternFill>
          <bgColor rgb="FF485C08"/>
        </patternFill>
      </fill>
    </dxf>
    <dxf>
      <font>
        <color theme="0"/>
      </font>
      <fill>
        <patternFill>
          <bgColor rgb="FF05536F"/>
        </patternFill>
      </fill>
    </dxf>
    <dxf>
      <font>
        <b/>
        <i val="0"/>
      </font>
      <fill>
        <patternFill>
          <bgColor rgb="FF98F6A8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theme="0"/>
      </font>
      <fill>
        <patternFill>
          <bgColor rgb="FF8E0C3E"/>
        </patternFill>
      </fill>
    </dxf>
    <dxf>
      <font>
        <color theme="0"/>
      </font>
      <fill>
        <patternFill>
          <bgColor rgb="FF485C08"/>
        </patternFill>
      </fill>
    </dxf>
    <dxf>
      <font>
        <color theme="0"/>
      </font>
      <fill>
        <patternFill>
          <bgColor rgb="FF05536F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/>
        <i val="0"/>
      </font>
      <fill>
        <patternFill>
          <bgColor rgb="FF98F6A8"/>
        </patternFill>
      </fill>
    </dxf>
    <dxf>
      <font>
        <color theme="0"/>
      </font>
      <fill>
        <patternFill>
          <bgColor rgb="FF05536F"/>
        </patternFill>
      </fill>
    </dxf>
    <dxf>
      <font>
        <b val="0"/>
        <i val="0"/>
        <color theme="0"/>
      </font>
      <fill>
        <patternFill>
          <bgColor rgb="FF8E0C3E"/>
        </patternFill>
      </fill>
    </dxf>
    <dxf>
      <font>
        <color theme="0"/>
      </font>
      <fill>
        <patternFill>
          <bgColor rgb="FF485C08"/>
        </patternFill>
      </fill>
    </dxf>
    <dxf>
      <font>
        <color theme="0"/>
      </font>
      <fill>
        <patternFill>
          <bgColor rgb="FF05536F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b val="0"/>
        <i val="0"/>
        <color theme="0"/>
      </font>
      <fill>
        <patternFill>
          <bgColor rgb="FF8E0C3E"/>
        </patternFill>
      </fill>
    </dxf>
    <dxf>
      <font>
        <color theme="0"/>
      </font>
      <fill>
        <patternFill>
          <bgColor rgb="FF485C08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/>
        <i val="0"/>
      </font>
      <fill>
        <patternFill>
          <bgColor rgb="FF98F6A8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b val="0"/>
        <i val="0"/>
        <color theme="0"/>
      </font>
      <fill>
        <patternFill>
          <bgColor rgb="FF8E0C3E"/>
        </patternFill>
      </fill>
    </dxf>
    <dxf>
      <font>
        <color theme="0"/>
      </font>
      <fill>
        <patternFill>
          <bgColor rgb="FF485C08"/>
        </patternFill>
      </fill>
    </dxf>
    <dxf>
      <font>
        <color theme="0"/>
      </font>
      <fill>
        <patternFill>
          <bgColor rgb="FF05536F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b val="0"/>
        <i val="0"/>
        <color theme="0"/>
      </font>
      <fill>
        <patternFill>
          <bgColor rgb="FF8E0C3E"/>
        </patternFill>
      </fill>
    </dxf>
    <dxf>
      <font>
        <color theme="0"/>
      </font>
      <fill>
        <patternFill>
          <bgColor rgb="FF485C08"/>
        </patternFill>
      </fill>
    </dxf>
    <dxf>
      <font>
        <color theme="0"/>
      </font>
      <fill>
        <patternFill>
          <bgColor rgb="FF05536F"/>
        </patternFill>
      </fill>
    </dxf>
    <dxf>
      <font>
        <color theme="0"/>
      </font>
      <fill>
        <patternFill>
          <bgColor rgb="FF05536F"/>
        </patternFill>
      </fill>
    </dxf>
    <dxf>
      <font>
        <b val="0"/>
        <i val="0"/>
        <color theme="0"/>
      </font>
      <fill>
        <patternFill>
          <bgColor rgb="FF8E0C3E"/>
        </patternFill>
      </fill>
    </dxf>
    <dxf>
      <font>
        <color theme="0"/>
      </font>
      <fill>
        <patternFill>
          <bgColor rgb="FF485C08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b val="0"/>
        <i val="0"/>
        <color theme="0"/>
      </font>
      <fill>
        <patternFill>
          <bgColor rgb="FF8E0C3E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color theme="0"/>
      </font>
      <fill>
        <patternFill>
          <bgColor rgb="FF05536F"/>
        </patternFill>
      </fill>
    </dxf>
    <dxf>
      <font>
        <color theme="0"/>
      </font>
      <fill>
        <patternFill>
          <bgColor rgb="FF485C08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theme="0"/>
      </font>
      <fill>
        <patternFill>
          <bgColor rgb="FF8E0C3E"/>
        </patternFill>
      </fill>
    </dxf>
    <dxf>
      <font>
        <color theme="0"/>
      </font>
      <fill>
        <patternFill>
          <bgColor rgb="FF05536F"/>
        </patternFill>
      </fill>
    </dxf>
    <dxf>
      <font>
        <color theme="0"/>
      </font>
      <fill>
        <patternFill>
          <bgColor rgb="FF485C08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color theme="0"/>
      </font>
      <fill>
        <patternFill>
          <bgColor rgb="FF05536F"/>
        </patternFill>
      </fill>
    </dxf>
    <dxf>
      <font>
        <b val="0"/>
        <i val="0"/>
        <color theme="0"/>
      </font>
      <fill>
        <patternFill>
          <bgColor rgb="FF8E0C3E"/>
        </patternFill>
      </fill>
    </dxf>
    <dxf>
      <font>
        <color theme="0"/>
      </font>
      <fill>
        <patternFill>
          <bgColor rgb="FF485C08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b val="0"/>
        <i val="0"/>
        <color theme="0"/>
      </font>
      <fill>
        <patternFill>
          <bgColor rgb="FF8E0C3E"/>
        </patternFill>
      </fill>
    </dxf>
    <dxf>
      <font>
        <color theme="0"/>
      </font>
      <fill>
        <patternFill>
          <bgColor rgb="FF485C08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color theme="0"/>
      </font>
      <fill>
        <patternFill>
          <bgColor rgb="FF05536F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/>
        <i val="0"/>
      </font>
      <fill>
        <patternFill>
          <bgColor rgb="FF98F6A8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b val="0"/>
        <i val="0"/>
        <color theme="0"/>
      </font>
      <fill>
        <patternFill>
          <bgColor rgb="FF8E0C3E"/>
        </patternFill>
      </fill>
    </dxf>
    <dxf>
      <font>
        <color theme="0"/>
      </font>
      <fill>
        <patternFill>
          <bgColor rgb="FF485C08"/>
        </patternFill>
      </fill>
    </dxf>
    <dxf>
      <font>
        <color theme="0"/>
      </font>
      <fill>
        <patternFill>
          <bgColor rgb="FF05536F"/>
        </patternFill>
      </fill>
    </dxf>
    <dxf>
      <font>
        <b val="0"/>
        <i val="0"/>
        <color theme="0"/>
      </font>
      <fill>
        <patternFill>
          <bgColor rgb="FF8E0C3E"/>
        </patternFill>
      </fill>
    </dxf>
    <dxf>
      <font>
        <color theme="0"/>
      </font>
      <fill>
        <patternFill>
          <bgColor rgb="FF485C08"/>
        </patternFill>
      </fill>
    </dxf>
    <dxf>
      <font>
        <color theme="0"/>
      </font>
      <fill>
        <patternFill>
          <bgColor rgb="FF05536F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theme="0"/>
      </font>
      <fill>
        <patternFill>
          <bgColor rgb="FF8E0C3E"/>
        </patternFill>
      </fill>
    </dxf>
    <dxf>
      <font>
        <color theme="0"/>
      </font>
      <fill>
        <patternFill>
          <bgColor rgb="FF485C08"/>
        </patternFill>
      </fill>
    </dxf>
    <dxf>
      <font>
        <color theme="0"/>
      </font>
      <fill>
        <patternFill>
          <bgColor rgb="FF05536F"/>
        </patternFill>
      </fill>
    </dxf>
    <dxf>
      <font>
        <color theme="0"/>
      </font>
      <fill>
        <patternFill>
          <bgColor rgb="FF05536F"/>
        </patternFill>
      </fill>
    </dxf>
    <dxf>
      <font>
        <color theme="0"/>
      </font>
      <fill>
        <patternFill>
          <bgColor rgb="FF485C08"/>
        </patternFill>
      </fill>
    </dxf>
    <dxf>
      <font>
        <b val="0"/>
        <i val="0"/>
        <color theme="0"/>
      </font>
      <fill>
        <patternFill>
          <bgColor rgb="FF8E0C3E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/>
        <i val="0"/>
      </font>
      <fill>
        <patternFill>
          <bgColor rgb="FF98F6A8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color theme="0"/>
      </font>
      <fill>
        <patternFill>
          <bgColor rgb="FF485C08"/>
        </patternFill>
      </fill>
    </dxf>
    <dxf>
      <font>
        <color theme="0"/>
      </font>
      <fill>
        <patternFill>
          <bgColor rgb="FF05536F"/>
        </patternFill>
      </fill>
    </dxf>
    <dxf>
      <font>
        <b val="0"/>
        <i val="0"/>
        <color theme="0"/>
      </font>
      <fill>
        <patternFill>
          <bgColor rgb="FF8E0C3E"/>
        </patternFill>
      </fill>
    </dxf>
    <dxf>
      <font>
        <color theme="0"/>
      </font>
      <fill>
        <patternFill>
          <bgColor rgb="FF05536F"/>
        </patternFill>
      </fill>
    </dxf>
    <dxf>
      <font>
        <color theme="0"/>
      </font>
      <fill>
        <patternFill>
          <bgColor rgb="FF485C08"/>
        </patternFill>
      </fill>
    </dxf>
    <dxf>
      <font>
        <b val="0"/>
        <i val="0"/>
        <color theme="0"/>
      </font>
      <fill>
        <patternFill>
          <bgColor rgb="FF8E0C3E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color theme="0"/>
      </font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/>
        <i val="0"/>
      </font>
      <fill>
        <patternFill>
          <bgColor rgb="FF98F6A8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theme="0"/>
      </font>
      <fill>
        <patternFill>
          <bgColor rgb="FF8E0C3E"/>
        </patternFill>
      </fill>
    </dxf>
    <dxf>
      <font>
        <color theme="0"/>
      </font>
      <fill>
        <patternFill>
          <bgColor rgb="FF485C08"/>
        </patternFill>
      </fill>
    </dxf>
    <dxf>
      <font>
        <color theme="0"/>
      </font>
      <fill>
        <patternFill>
          <bgColor rgb="FF05536F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theme="0"/>
      </font>
      <fill>
        <patternFill>
          <bgColor rgb="FF8E0C3E"/>
        </patternFill>
      </fill>
    </dxf>
    <dxf>
      <font>
        <color theme="0"/>
      </font>
      <fill>
        <patternFill>
          <bgColor rgb="FF485C08"/>
        </patternFill>
      </fill>
    </dxf>
    <dxf>
      <font>
        <color theme="0"/>
      </font>
      <fill>
        <patternFill>
          <bgColor rgb="FF05536F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color theme="0"/>
      </font>
      <fill>
        <patternFill>
          <bgColor rgb="FF05536F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b val="0"/>
        <i val="0"/>
        <color theme="0"/>
      </font>
      <fill>
        <patternFill>
          <bgColor rgb="FF8E0C3E"/>
        </patternFill>
      </fill>
    </dxf>
    <dxf>
      <font>
        <color theme="0"/>
      </font>
      <fill>
        <patternFill>
          <bgColor rgb="FF485C08"/>
        </patternFill>
      </fill>
    </dxf>
    <dxf>
      <font>
        <color theme="0"/>
      </font>
      <fill>
        <patternFill>
          <bgColor rgb="FF05536F"/>
        </patternFill>
      </fill>
    </dxf>
    <dxf>
      <font>
        <color theme="0"/>
      </font>
      <fill>
        <patternFill>
          <bgColor rgb="FF485C08"/>
        </patternFill>
      </fill>
    </dxf>
    <dxf>
      <font>
        <b val="0"/>
        <i val="0"/>
        <color theme="0"/>
      </font>
      <fill>
        <patternFill>
          <bgColor rgb="FF8E0C3E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b val="0"/>
        <i val="0"/>
        <color theme="0"/>
      </font>
      <fill>
        <patternFill>
          <bgColor rgb="FF8E0C3E"/>
        </patternFill>
      </fill>
    </dxf>
    <dxf>
      <font>
        <color theme="0"/>
      </font>
      <fill>
        <patternFill>
          <bgColor rgb="FF485C08"/>
        </patternFill>
      </fill>
    </dxf>
    <dxf>
      <font>
        <color theme="0"/>
      </font>
      <fill>
        <patternFill>
          <bgColor rgb="FF05536F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b val="0"/>
        <i val="0"/>
        <color theme="0"/>
      </font>
      <fill>
        <patternFill>
          <bgColor rgb="FF8E0C3E"/>
        </patternFill>
      </fill>
    </dxf>
    <dxf>
      <font>
        <color theme="0"/>
      </font>
      <fill>
        <patternFill>
          <bgColor rgb="FF485C08"/>
        </patternFill>
      </fill>
    </dxf>
    <dxf>
      <font>
        <color theme="0"/>
      </font>
      <fill>
        <patternFill>
          <bgColor rgb="FF05536F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color theme="0"/>
      </font>
      <fill>
        <patternFill>
          <bgColor rgb="FF05536F"/>
        </patternFill>
      </fill>
    </dxf>
    <dxf>
      <font>
        <b val="0"/>
        <i val="0"/>
        <color theme="0"/>
      </font>
      <fill>
        <patternFill>
          <bgColor rgb="FF8E0C3E"/>
        </patternFill>
      </fill>
    </dxf>
    <dxf>
      <font>
        <color theme="0"/>
      </font>
      <fill>
        <patternFill>
          <bgColor rgb="FF485C08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theme="0"/>
      </font>
      <fill>
        <patternFill>
          <bgColor rgb="FF8E0C3E"/>
        </patternFill>
      </fill>
    </dxf>
    <dxf>
      <font>
        <color theme="0"/>
      </font>
      <fill>
        <patternFill>
          <bgColor rgb="FF485C08"/>
        </patternFill>
      </fill>
    </dxf>
    <dxf>
      <font>
        <color theme="0"/>
      </font>
      <fill>
        <patternFill>
          <bgColor rgb="FF05536F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color theme="0"/>
      </font>
      <fill>
        <patternFill>
          <bgColor rgb="FF05536F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b val="0"/>
        <i val="0"/>
        <color theme="0"/>
      </font>
      <fill>
        <patternFill>
          <bgColor rgb="FF8E0C3E"/>
        </patternFill>
      </fill>
    </dxf>
    <dxf>
      <font>
        <color theme="0"/>
      </font>
      <fill>
        <patternFill>
          <bgColor rgb="FF485C08"/>
        </patternFill>
      </fill>
    </dxf>
    <dxf>
      <font>
        <b val="0"/>
        <i val="0"/>
        <color theme="0"/>
      </font>
      <fill>
        <patternFill>
          <bgColor rgb="FF8E0C3E"/>
        </patternFill>
      </fill>
    </dxf>
    <dxf>
      <font>
        <color theme="0"/>
      </font>
      <fill>
        <patternFill>
          <bgColor rgb="FF485C08"/>
        </patternFill>
      </fill>
    </dxf>
    <dxf>
      <font>
        <color theme="0"/>
      </font>
      <fill>
        <patternFill>
          <bgColor rgb="FF05536F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b val="0"/>
        <i val="0"/>
        <color theme="0"/>
      </font>
      <fill>
        <patternFill>
          <bgColor rgb="FF8E0C3E"/>
        </patternFill>
      </fill>
    </dxf>
    <dxf>
      <font>
        <color theme="0"/>
      </font>
      <fill>
        <patternFill>
          <bgColor rgb="FF485C08"/>
        </patternFill>
      </fill>
    </dxf>
    <dxf>
      <font>
        <color theme="0"/>
      </font>
      <fill>
        <patternFill>
          <bgColor rgb="FF05536F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b val="0"/>
        <i val="0"/>
        <color theme="0"/>
      </font>
      <fill>
        <patternFill>
          <bgColor rgb="FF8E0C3E"/>
        </patternFill>
      </fill>
    </dxf>
    <dxf>
      <font>
        <color theme="0"/>
      </font>
      <fill>
        <patternFill>
          <bgColor rgb="FF485C08"/>
        </patternFill>
      </fill>
    </dxf>
    <dxf>
      <font>
        <color theme="0"/>
      </font>
      <fill>
        <patternFill>
          <bgColor rgb="FF05536F"/>
        </patternFill>
      </fill>
    </dxf>
    <dxf>
      <font>
        <color theme="0"/>
      </font>
      <fill>
        <patternFill>
          <bgColor rgb="FF05536F"/>
        </patternFill>
      </fill>
    </dxf>
    <dxf>
      <font>
        <b val="0"/>
        <i val="0"/>
        <color theme="0"/>
      </font>
      <fill>
        <patternFill>
          <bgColor rgb="FF8E0C3E"/>
        </patternFill>
      </fill>
    </dxf>
    <dxf>
      <font>
        <color theme="0"/>
      </font>
      <fill>
        <patternFill>
          <bgColor rgb="FF485C08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b val="0"/>
        <i val="0"/>
        <color theme="0"/>
      </font>
      <fill>
        <patternFill>
          <bgColor rgb="FF8E0C3E"/>
        </patternFill>
      </fill>
    </dxf>
    <dxf>
      <font>
        <color theme="0"/>
      </font>
      <fill>
        <patternFill>
          <bgColor rgb="FF485C08"/>
        </patternFill>
      </fill>
    </dxf>
    <dxf>
      <font>
        <color theme="0"/>
      </font>
      <fill>
        <patternFill>
          <bgColor rgb="FF05536F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color theme="0"/>
      </font>
      <fill>
        <patternFill>
          <bgColor rgb="FF05536F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b val="0"/>
        <i val="0"/>
        <color theme="0"/>
      </font>
      <fill>
        <patternFill>
          <bgColor rgb="FF8E0C3E"/>
        </patternFill>
      </fill>
    </dxf>
    <dxf>
      <font>
        <color theme="0"/>
      </font>
      <fill>
        <patternFill>
          <bgColor rgb="FF485C08"/>
        </patternFill>
      </fill>
    </dxf>
    <dxf>
      <font>
        <b val="0"/>
        <i val="0"/>
        <color theme="0"/>
      </font>
      <fill>
        <patternFill>
          <bgColor rgb="FF8E0C3E"/>
        </patternFill>
      </fill>
    </dxf>
    <dxf>
      <font>
        <color theme="0"/>
      </font>
      <fill>
        <patternFill>
          <bgColor rgb="FF485C08"/>
        </patternFill>
      </fill>
    </dxf>
    <dxf>
      <font>
        <color theme="0"/>
      </font>
      <fill>
        <patternFill>
          <bgColor rgb="FF05536F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b val="0"/>
        <i val="0"/>
        <color theme="0"/>
      </font>
      <fill>
        <patternFill>
          <bgColor rgb="FF8E0C3E"/>
        </patternFill>
      </fill>
    </dxf>
    <dxf>
      <font>
        <color theme="0"/>
      </font>
      <fill>
        <patternFill>
          <bgColor rgb="FF485C08"/>
        </patternFill>
      </fill>
    </dxf>
    <dxf>
      <font>
        <color theme="0"/>
      </font>
      <fill>
        <patternFill>
          <bgColor rgb="FF05536F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b val="0"/>
        <i val="0"/>
        <color theme="0"/>
      </font>
      <fill>
        <patternFill>
          <bgColor rgb="FF8E0C3E"/>
        </patternFill>
      </fill>
    </dxf>
    <dxf>
      <font>
        <color theme="0"/>
      </font>
      <fill>
        <patternFill>
          <bgColor rgb="FF485C08"/>
        </patternFill>
      </fill>
    </dxf>
    <dxf>
      <font>
        <color theme="0"/>
      </font>
      <fill>
        <patternFill>
          <bgColor rgb="FF05536F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color theme="0"/>
      </font>
      <fill>
        <patternFill>
          <bgColor rgb="FF485C08"/>
        </patternFill>
      </fill>
    </dxf>
    <dxf>
      <font>
        <color theme="0"/>
      </font>
      <fill>
        <patternFill>
          <bgColor rgb="FF05536F"/>
        </patternFill>
      </fill>
    </dxf>
    <dxf>
      <font>
        <b val="0"/>
        <i val="0"/>
        <color theme="0"/>
      </font>
      <fill>
        <patternFill>
          <bgColor rgb="FF8E0C3E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color theme="0"/>
      </font>
      <fill>
        <patternFill>
          <bgColor rgb="FF05536F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b val="0"/>
        <i val="0"/>
        <color theme="0"/>
      </font>
      <fill>
        <patternFill>
          <bgColor rgb="FF8E0C3E"/>
        </patternFill>
      </fill>
    </dxf>
    <dxf>
      <font>
        <color theme="0"/>
      </font>
      <fill>
        <patternFill>
          <bgColor rgb="FF485C08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b val="0"/>
        <i val="0"/>
        <color theme="0"/>
      </font>
      <fill>
        <patternFill>
          <bgColor rgb="FF8E0C3E"/>
        </patternFill>
      </fill>
    </dxf>
    <dxf>
      <font>
        <color theme="0"/>
      </font>
      <fill>
        <patternFill>
          <bgColor rgb="FF485C08"/>
        </patternFill>
      </fill>
    </dxf>
    <dxf>
      <font>
        <color theme="0"/>
      </font>
      <fill>
        <patternFill>
          <bgColor rgb="FF05536F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b val="0"/>
        <i val="0"/>
        <color theme="0"/>
      </font>
      <fill>
        <patternFill>
          <bgColor rgb="FF8E0C3E"/>
        </patternFill>
      </fill>
    </dxf>
    <dxf>
      <font>
        <color theme="0"/>
      </font>
      <fill>
        <patternFill>
          <bgColor rgb="FF485C08"/>
        </patternFill>
      </fill>
    </dxf>
    <dxf>
      <font>
        <color theme="0"/>
      </font>
      <fill>
        <patternFill>
          <bgColor rgb="FF05536F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/>
        <i val="0"/>
      </font>
      <fill>
        <patternFill>
          <bgColor rgb="FF98F6A8"/>
        </patternFill>
      </fill>
    </dxf>
    <dxf>
      <font>
        <b val="0"/>
        <i val="0"/>
        <color theme="0"/>
      </font>
      <fill>
        <patternFill>
          <bgColor rgb="FF8E0C3E"/>
        </patternFill>
      </fill>
    </dxf>
    <dxf>
      <font>
        <color theme="0"/>
      </font>
      <fill>
        <patternFill>
          <bgColor rgb="FF485C08"/>
        </patternFill>
      </fill>
    </dxf>
    <dxf>
      <font>
        <color theme="0"/>
      </font>
      <fill>
        <patternFill>
          <bgColor rgb="FF05536F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/>
        <i val="0"/>
      </font>
      <fill>
        <patternFill>
          <bgColor rgb="FF98F6A8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color theme="0"/>
      </font>
      <fill>
        <patternFill>
          <bgColor rgb="FF05536F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b val="0"/>
        <i val="0"/>
        <color theme="0"/>
      </font>
      <fill>
        <patternFill>
          <bgColor rgb="FF8E0C3E"/>
        </patternFill>
      </fill>
    </dxf>
    <dxf>
      <font>
        <color theme="0"/>
      </font>
      <fill>
        <patternFill>
          <bgColor rgb="FF485C08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b val="0"/>
        <i val="0"/>
        <color theme="0"/>
      </font>
      <fill>
        <patternFill>
          <bgColor rgb="FF8E0C3E"/>
        </patternFill>
      </fill>
    </dxf>
    <dxf>
      <font>
        <color theme="0"/>
      </font>
      <fill>
        <patternFill>
          <bgColor rgb="FF485C08"/>
        </patternFill>
      </fill>
    </dxf>
    <dxf>
      <font>
        <color theme="0"/>
      </font>
      <fill>
        <patternFill>
          <bgColor rgb="FF05536F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b val="0"/>
        <i val="0"/>
        <color theme="0"/>
      </font>
      <fill>
        <patternFill>
          <bgColor rgb="FF8E0C3E"/>
        </patternFill>
      </fill>
    </dxf>
    <dxf>
      <font>
        <color theme="0"/>
      </font>
      <fill>
        <patternFill>
          <bgColor rgb="FF485C08"/>
        </patternFill>
      </fill>
    </dxf>
    <dxf>
      <font>
        <color theme="0"/>
      </font>
      <fill>
        <patternFill>
          <bgColor rgb="FF05536F"/>
        </patternFill>
      </fill>
    </dxf>
    <dxf>
      <font>
        <color theme="0"/>
      </font>
      <fill>
        <patternFill>
          <bgColor rgb="FF485C08"/>
        </patternFill>
      </fill>
    </dxf>
    <dxf>
      <font>
        <color theme="0"/>
      </font>
      <fill>
        <patternFill>
          <bgColor rgb="FF05536F"/>
        </patternFill>
      </fill>
    </dxf>
    <dxf>
      <font>
        <b val="0"/>
        <i val="0"/>
        <color theme="0"/>
      </font>
      <fill>
        <patternFill>
          <bgColor rgb="FF8E0C3E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b val="0"/>
        <i val="0"/>
        <color theme="0"/>
      </font>
      <fill>
        <patternFill>
          <bgColor rgb="FF8E0C3E"/>
        </patternFill>
      </fill>
    </dxf>
    <dxf>
      <font>
        <color theme="0"/>
      </font>
      <fill>
        <patternFill>
          <bgColor rgb="FF485C08"/>
        </patternFill>
      </fill>
    </dxf>
    <dxf>
      <font>
        <color theme="0"/>
      </font>
      <fill>
        <patternFill>
          <bgColor rgb="FF05536F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color theme="0"/>
      </font>
      <fill>
        <patternFill>
          <bgColor rgb="FF05536F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b val="0"/>
        <i val="0"/>
        <color theme="0"/>
      </font>
      <fill>
        <patternFill>
          <bgColor rgb="FF8E0C3E"/>
        </patternFill>
      </fill>
    </dxf>
    <dxf>
      <font>
        <color theme="0"/>
      </font>
      <fill>
        <patternFill>
          <bgColor rgb="FF485C08"/>
        </patternFill>
      </fill>
    </dxf>
    <dxf>
      <font>
        <color theme="0"/>
      </font>
      <fill>
        <patternFill>
          <bgColor rgb="FF485C08"/>
        </patternFill>
      </fill>
    </dxf>
    <dxf>
      <font>
        <b val="0"/>
        <i val="0"/>
        <color theme="0"/>
      </font>
      <fill>
        <patternFill>
          <bgColor rgb="FF8E0C3E"/>
        </patternFill>
      </fill>
    </dxf>
    <dxf>
      <font>
        <color theme="0"/>
      </font>
      <fill>
        <patternFill>
          <bgColor rgb="FF05536F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b val="0"/>
        <i val="0"/>
        <color theme="0"/>
      </font>
      <fill>
        <patternFill>
          <bgColor rgb="FF8E0C3E"/>
        </patternFill>
      </fill>
    </dxf>
    <dxf>
      <font>
        <color theme="0"/>
      </font>
      <fill>
        <patternFill>
          <bgColor rgb="FF485C08"/>
        </patternFill>
      </fill>
    </dxf>
    <dxf>
      <font>
        <color theme="0"/>
      </font>
      <fill>
        <patternFill>
          <bgColor rgb="FF05536F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b val="0"/>
        <i val="0"/>
        <color theme="0"/>
      </font>
      <fill>
        <patternFill>
          <bgColor rgb="FF8E0C3E"/>
        </patternFill>
      </fill>
    </dxf>
    <dxf>
      <font>
        <color theme="0"/>
      </font>
      <fill>
        <patternFill>
          <bgColor rgb="FF485C08"/>
        </patternFill>
      </fill>
    </dxf>
    <dxf>
      <font>
        <color theme="0"/>
      </font>
      <fill>
        <patternFill>
          <bgColor rgb="FF05536F"/>
        </patternFill>
      </fill>
    </dxf>
    <dxf>
      <font>
        <color theme="0"/>
      </font>
      <fill>
        <patternFill>
          <bgColor rgb="FF05536F"/>
        </patternFill>
      </fill>
    </dxf>
    <dxf>
      <font>
        <color theme="0"/>
      </font>
      <fill>
        <patternFill>
          <bgColor rgb="FF485C08"/>
        </patternFill>
      </fill>
    </dxf>
    <dxf>
      <font>
        <b val="0"/>
        <i val="0"/>
        <color theme="0"/>
      </font>
      <fill>
        <patternFill>
          <bgColor rgb="FF8E0C3E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color theme="0"/>
      </font>
      <fill>
        <patternFill>
          <bgColor rgb="FF485C08"/>
        </patternFill>
      </fill>
    </dxf>
    <dxf>
      <font>
        <color theme="0"/>
      </font>
      <fill>
        <patternFill>
          <bgColor rgb="FF05536F"/>
        </patternFill>
      </fill>
    </dxf>
    <dxf>
      <font>
        <b val="0"/>
        <i val="0"/>
        <color theme="0"/>
      </font>
      <fill>
        <patternFill>
          <bgColor rgb="FF8E0C3E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/>
        <i val="0"/>
      </font>
      <fill>
        <patternFill>
          <bgColor rgb="FF98F6A8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b val="0"/>
        <i val="0"/>
        <color theme="0"/>
      </font>
      <fill>
        <patternFill>
          <bgColor rgb="FF8E0C3E"/>
        </patternFill>
      </fill>
    </dxf>
    <dxf>
      <font>
        <color theme="0"/>
      </font>
      <fill>
        <patternFill>
          <bgColor rgb="FF485C08"/>
        </patternFill>
      </fill>
    </dxf>
    <dxf>
      <font>
        <color theme="0"/>
      </font>
      <fill>
        <patternFill>
          <bgColor rgb="FF05536F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b/>
        <i val="0"/>
      </font>
      <fill>
        <patternFill>
          <bgColor rgb="FF98F6A8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theme="0"/>
      </font>
      <fill>
        <patternFill>
          <bgColor rgb="FF48C8F6"/>
        </patternFill>
      </fill>
    </dxf>
    <dxf>
      <font>
        <color theme="0"/>
      </font>
      <fill>
        <patternFill>
          <bgColor rgb="FF485C08"/>
        </patternFill>
      </fill>
    </dxf>
    <dxf>
      <font>
        <b val="0"/>
        <i val="0"/>
        <color theme="0"/>
      </font>
      <fill>
        <patternFill>
          <bgColor rgb="FF8E0C3E"/>
        </patternFill>
      </fill>
    </dxf>
    <dxf>
      <font>
        <color theme="0"/>
      </font>
      <fill>
        <patternFill>
          <bgColor rgb="FF05536F"/>
        </patternFill>
      </fill>
    </dxf>
    <dxf>
      <font>
        <color theme="0"/>
      </font>
    </dxf>
    <dxf>
      <font>
        <b val="0"/>
        <i val="0"/>
        <color theme="0"/>
      </font>
      <fill>
        <patternFill>
          <bgColor rgb="FF48C8F6"/>
        </patternFill>
      </fill>
    </dxf>
    <dxf>
      <font>
        <b val="0"/>
        <i val="0"/>
        <color theme="9"/>
      </font>
      <fill>
        <patternFill>
          <bgColor rgb="FFC9EF4F"/>
        </patternFill>
      </fill>
    </dxf>
    <dxf>
      <font>
        <b val="0"/>
        <i val="0"/>
        <color rgb="FFFF3399"/>
      </font>
      <fill>
        <patternFill>
          <bgColor rgb="FFFAC2D7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5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5"/>
        </patternFill>
      </fill>
    </dxf>
  </dxfs>
  <tableStyles count="0" defaultTableStyle="TableStyleMedium2" defaultPivotStyle="PivotStyleLight16"/>
  <colors>
    <mruColors>
      <color rgb="FFFF3399"/>
      <color rgb="FF05536F"/>
      <color rgb="FFFBD515"/>
      <color rgb="FFFAC2D7"/>
      <color rgb="FFE2F0D9"/>
      <color rgb="FF8E0C3E"/>
      <color rgb="FF300B8B"/>
      <color rgb="FF485C08"/>
      <color rgb="FF48C8F6"/>
      <color rgb="FFFCFC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sheetMetadata" Target="metadata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Paper 2 Complete</a:t>
            </a:r>
            <a:r>
              <a:rPr lang="en-US" b="1" baseline="0"/>
              <a:t> %</a:t>
            </a:r>
            <a:endParaRPr lang="en-US" b="1"/>
          </a:p>
        </c:rich>
      </c:tx>
      <c:layout>
        <c:manualLayout>
          <c:xMode val="edge"/>
          <c:yMode val="edge"/>
          <c:x val="0.25819483964782669"/>
          <c:y val="9.139781077054831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doughnutChart>
        <c:varyColors val="1"/>
        <c:ser>
          <c:idx val="0"/>
          <c:order val="0"/>
          <c:spPr>
            <a:solidFill>
              <a:schemeClr val="accent2">
                <a:lumMod val="20000"/>
                <a:lumOff val="80000"/>
              </a:schemeClr>
            </a:solidFill>
          </c:spPr>
          <c:explosion val="5"/>
          <c:dPt>
            <c:idx val="0"/>
            <c:bubble3D val="0"/>
            <c:spPr>
              <a:solidFill>
                <a:srgbClr val="FAC2D7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48E7-42DE-9EC6-BACCEFA5FB01}"/>
              </c:ext>
            </c:extLst>
          </c:dPt>
          <c:dPt>
            <c:idx val="1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48E7-42DE-9EC6-BACCEFA5FB01}"/>
              </c:ext>
            </c:extLst>
          </c:dPt>
          <c:val>
            <c:numRef>
              <c:f>working!$C$11:$C$12</c:f>
              <c:numCache>
                <c:formatCode>0%</c:formatCode>
                <c:ptCount val="2"/>
                <c:pt idx="0">
                  <c:v>6.5359477124183009E-3</c:v>
                </c:pt>
                <c:pt idx="1">
                  <c:v>0.99346405228758172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8E7-42DE-9EC6-BACCEFA5FB0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Paper 1 Complete</a:t>
            </a:r>
            <a:r>
              <a:rPr lang="en-US" b="1" baseline="0"/>
              <a:t> %</a:t>
            </a:r>
            <a:endParaRPr lang="en-US" b="1"/>
          </a:p>
        </c:rich>
      </c:tx>
      <c:layout>
        <c:manualLayout>
          <c:xMode val="edge"/>
          <c:yMode val="edge"/>
          <c:x val="0.25819483964782669"/>
          <c:y val="9.139781077054831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doughnutChart>
        <c:varyColors val="1"/>
        <c:ser>
          <c:idx val="0"/>
          <c:order val="0"/>
          <c:spPr>
            <a:solidFill>
              <a:schemeClr val="accent2">
                <a:lumMod val="60000"/>
                <a:lumOff val="40000"/>
              </a:schemeClr>
            </a:solidFill>
          </c:spPr>
          <c:explosion val="5"/>
          <c:dPt>
            <c:idx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086A-4B05-9116-80A13C116B40}"/>
              </c:ext>
            </c:extLst>
          </c:dPt>
          <c:dPt>
            <c:idx val="1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086A-4B05-9116-80A13C116B40}"/>
              </c:ext>
            </c:extLst>
          </c:dPt>
          <c:val>
            <c:numRef>
              <c:f>working!$C$4:$C$5</c:f>
              <c:numCache>
                <c:formatCode>0%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86A-4B05-9116-80A13C116B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Unit wise Complete</a:t>
            </a:r>
            <a:r>
              <a:rPr lang="en-US" b="1" baseline="0"/>
              <a:t> %</a:t>
            </a:r>
            <a:r>
              <a:rPr lang="en-US" b="1"/>
              <a:t>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working!$N$13</c:f>
              <c:strCache>
                <c:ptCount val="1"/>
                <c:pt idx="0">
                  <c:v>Complete %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working!$M$14:$M$19</c:f>
              <c:strCache>
                <c:ptCount val="6"/>
                <c:pt idx="0">
                  <c:v>Unit 1.1</c:v>
                </c:pt>
                <c:pt idx="1">
                  <c:v>Unit 1.2</c:v>
                </c:pt>
                <c:pt idx="2">
                  <c:v>Unit 1.3</c:v>
                </c:pt>
                <c:pt idx="3">
                  <c:v>Unit 1.4</c:v>
                </c:pt>
                <c:pt idx="4">
                  <c:v>Unit 1.5</c:v>
                </c:pt>
                <c:pt idx="5">
                  <c:v>Unit 1.6</c:v>
                </c:pt>
              </c:strCache>
            </c:strRef>
          </c:cat>
          <c:val>
            <c:numRef>
              <c:f>working!$N$14:$N$19</c:f>
              <c:numCache>
                <c:formatCode>0%</c:formatCode>
                <c:ptCount val="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B27-49A1-B8CE-CA320C7B37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69322640"/>
        <c:axId val="1679928880"/>
      </c:barChart>
      <c:catAx>
        <c:axId val="6932264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79928880"/>
        <c:crosses val="autoZero"/>
        <c:auto val="1"/>
        <c:lblAlgn val="ctr"/>
        <c:lblOffset val="100"/>
        <c:noMultiLvlLbl val="0"/>
      </c:catAx>
      <c:valAx>
        <c:axId val="1679928880"/>
        <c:scaling>
          <c:orientation val="minMax"/>
        </c:scaling>
        <c:delete val="1"/>
        <c:axPos val="b"/>
        <c:numFmt formatCode="0%" sourceLinked="1"/>
        <c:majorTickMark val="none"/>
        <c:minorTickMark val="none"/>
        <c:tickLblPos val="nextTo"/>
        <c:crossAx val="693226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Unit wise</a:t>
            </a:r>
            <a:r>
              <a:rPr lang="en-US" b="1" baseline="0"/>
              <a:t> Complete %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working!$N$22</c:f>
              <c:strCache>
                <c:ptCount val="1"/>
                <c:pt idx="0">
                  <c:v>Complete %</c:v>
                </c:pt>
              </c:strCache>
            </c:strRef>
          </c:tx>
          <c:spPr>
            <a:solidFill>
              <a:srgbClr val="FAC2D7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working!$M$23:$M$28</c:f>
              <c:strCache>
                <c:ptCount val="6"/>
                <c:pt idx="0">
                  <c:v>Unit 2.1</c:v>
                </c:pt>
                <c:pt idx="1">
                  <c:v>Unit 2.2</c:v>
                </c:pt>
                <c:pt idx="2">
                  <c:v>Unit 2.3</c:v>
                </c:pt>
                <c:pt idx="3">
                  <c:v>Unit 2.4</c:v>
                </c:pt>
                <c:pt idx="4">
                  <c:v>Unit 2.5</c:v>
                </c:pt>
                <c:pt idx="5">
                  <c:v>Unit 3.0</c:v>
                </c:pt>
              </c:strCache>
            </c:strRef>
          </c:cat>
          <c:val>
            <c:numRef>
              <c:f>working!$N$23:$N$28</c:f>
              <c:numCache>
                <c:formatCode>0%</c:formatCode>
                <c:ptCount val="6"/>
                <c:pt idx="0">
                  <c:v>2.0833333333333332E-2</c:v>
                </c:pt>
                <c:pt idx="1">
                  <c:v>1.2345679012345678E-2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792-481E-A1D8-E9288AF49D3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62535168"/>
        <c:axId val="62636256"/>
      </c:barChart>
      <c:catAx>
        <c:axId val="6253516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636256"/>
        <c:crosses val="autoZero"/>
        <c:auto val="1"/>
        <c:lblAlgn val="ctr"/>
        <c:lblOffset val="100"/>
        <c:noMultiLvlLbl val="0"/>
      </c:catAx>
      <c:valAx>
        <c:axId val="62636256"/>
        <c:scaling>
          <c:orientation val="minMax"/>
        </c:scaling>
        <c:delete val="1"/>
        <c:axPos val="b"/>
        <c:numFmt formatCode="0%" sourceLinked="1"/>
        <c:majorTickMark val="none"/>
        <c:minorTickMark val="none"/>
        <c:tickLblPos val="nextTo"/>
        <c:crossAx val="625351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withinLinearReversed" id="26">
  <a:schemeClr val="accent6"/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https://g.page/r/CdSBsfxLx4GCEAI/review" TargetMode="Externa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chart" Target="../charts/chart4.xml"/><Relationship Id="rId18" Type="http://schemas.openxmlformats.org/officeDocument/2006/relationships/hyperlink" Target="#'2.3'!A1"/><Relationship Id="rId26" Type="http://schemas.openxmlformats.org/officeDocument/2006/relationships/hyperlink" Target="#'1.5'!A1"/><Relationship Id="rId3" Type="http://schemas.openxmlformats.org/officeDocument/2006/relationships/image" Target="../media/image4.png"/><Relationship Id="rId21" Type="http://schemas.openxmlformats.org/officeDocument/2006/relationships/hyperlink" Target="#'3.0'!A1"/><Relationship Id="rId7" Type="http://schemas.openxmlformats.org/officeDocument/2006/relationships/image" Target="../media/image8.png"/><Relationship Id="rId12" Type="http://schemas.openxmlformats.org/officeDocument/2006/relationships/chart" Target="../charts/chart3.xml"/><Relationship Id="rId17" Type="http://schemas.openxmlformats.org/officeDocument/2006/relationships/hyperlink" Target="#'2.2'!A1"/><Relationship Id="rId25" Type="http://schemas.openxmlformats.org/officeDocument/2006/relationships/hyperlink" Target="#'1.4'!A1"/><Relationship Id="rId2" Type="http://schemas.openxmlformats.org/officeDocument/2006/relationships/image" Target="../media/image3.svg"/><Relationship Id="rId16" Type="http://schemas.openxmlformats.org/officeDocument/2006/relationships/hyperlink" Target="#'2.1'!A1"/><Relationship Id="rId20" Type="http://schemas.openxmlformats.org/officeDocument/2006/relationships/hyperlink" Target="#'2.5'!A1"/><Relationship Id="rId29" Type="http://schemas.openxmlformats.org/officeDocument/2006/relationships/image" Target="../media/image14.svg"/><Relationship Id="rId1" Type="http://schemas.openxmlformats.org/officeDocument/2006/relationships/image" Target="../media/image2.png"/><Relationship Id="rId6" Type="http://schemas.openxmlformats.org/officeDocument/2006/relationships/image" Target="../media/image7.svg"/><Relationship Id="rId11" Type="http://schemas.openxmlformats.org/officeDocument/2006/relationships/chart" Target="../charts/chart2.xml"/><Relationship Id="rId24" Type="http://schemas.openxmlformats.org/officeDocument/2006/relationships/hyperlink" Target="#'1.3'!A1"/><Relationship Id="rId5" Type="http://schemas.openxmlformats.org/officeDocument/2006/relationships/image" Target="../media/image6.png"/><Relationship Id="rId15" Type="http://schemas.openxmlformats.org/officeDocument/2006/relationships/image" Target="../media/image12.svg"/><Relationship Id="rId23" Type="http://schemas.openxmlformats.org/officeDocument/2006/relationships/hyperlink" Target="#'1.2'!A1"/><Relationship Id="rId28" Type="http://schemas.openxmlformats.org/officeDocument/2006/relationships/image" Target="../media/image13.png"/><Relationship Id="rId10" Type="http://schemas.openxmlformats.org/officeDocument/2006/relationships/chart" Target="../charts/chart1.xml"/><Relationship Id="rId19" Type="http://schemas.openxmlformats.org/officeDocument/2006/relationships/hyperlink" Target="#'2.4'!A1"/><Relationship Id="rId31" Type="http://schemas.openxmlformats.org/officeDocument/2006/relationships/hyperlink" Target="#Paper2!A1"/><Relationship Id="rId4" Type="http://schemas.openxmlformats.org/officeDocument/2006/relationships/image" Target="../media/image5.svg"/><Relationship Id="rId9" Type="http://schemas.openxmlformats.org/officeDocument/2006/relationships/image" Target="../media/image10.png"/><Relationship Id="rId14" Type="http://schemas.openxmlformats.org/officeDocument/2006/relationships/image" Target="../media/image11.png"/><Relationship Id="rId22" Type="http://schemas.openxmlformats.org/officeDocument/2006/relationships/hyperlink" Target="#'1.1'!A1"/><Relationship Id="rId27" Type="http://schemas.openxmlformats.org/officeDocument/2006/relationships/hyperlink" Target="#'1.6'!A1"/><Relationship Id="rId30" Type="http://schemas.openxmlformats.org/officeDocument/2006/relationships/hyperlink" Target="#'OCR GCSE Computer Science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168275</xdr:colOff>
      <xdr:row>0</xdr:row>
      <xdr:rowOff>149225</xdr:rowOff>
    </xdr:from>
    <xdr:to>
      <xdr:col>8</xdr:col>
      <xdr:colOff>1544108</xdr:colOff>
      <xdr:row>0</xdr:row>
      <xdr:rowOff>1530512</xdr:rowOff>
    </xdr:to>
    <xdr:pic>
      <xdr:nvPicPr>
        <xdr:cNvPr id="2" name="Picture 1" descr="Google Reviews Destroy Young Entrepreneurship | by Nathen Mazri |  GarfieldEATS | Medium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AC372D1-475A-C7D6-9C63-9953F6D190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45075" y="149225"/>
          <a:ext cx="1375833" cy="13812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167142</xdr:colOff>
      <xdr:row>19</xdr:row>
      <xdr:rowOff>59872</xdr:rowOff>
    </xdr:from>
    <xdr:to>
      <xdr:col>16</xdr:col>
      <xdr:colOff>589642</xdr:colOff>
      <xdr:row>24</xdr:row>
      <xdr:rowOff>172357</xdr:rowOff>
    </xdr:to>
    <xdr:sp macro="" textlink="">
      <xdr:nvSpPr>
        <xdr:cNvPr id="81" name="Rectangle: Rounded Corners 80">
          <a:extLst>
            <a:ext uri="{FF2B5EF4-FFF2-40B4-BE49-F238E27FC236}">
              <a16:creationId xmlns:a16="http://schemas.microsoft.com/office/drawing/2014/main" id="{09BB4F61-7F1E-4BD3-9AF6-E6B4DA9C880A}"/>
            </a:ext>
          </a:extLst>
        </xdr:cNvPr>
        <xdr:cNvSpPr/>
      </xdr:nvSpPr>
      <xdr:spPr>
        <a:xfrm>
          <a:off x="167142" y="3507015"/>
          <a:ext cx="12278857" cy="1019628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  <a:ln>
          <a:noFill/>
        </a:ln>
        <a:effectLst>
          <a:outerShdw blurRad="50800" dist="50800" dir="5400000" algn="ctr" rotWithShape="0">
            <a:srgbClr val="000000">
              <a:alpha val="12000"/>
            </a:srgbClr>
          </a:outerShdw>
        </a:effec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38554</xdr:colOff>
      <xdr:row>6</xdr:row>
      <xdr:rowOff>33905</xdr:rowOff>
    </xdr:from>
    <xdr:to>
      <xdr:col>2</xdr:col>
      <xdr:colOff>1421147</xdr:colOff>
      <xdr:row>18</xdr:row>
      <xdr:rowOff>150813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ADFAD30-F7BA-410F-9FAE-55126E1917AB}"/>
            </a:ext>
          </a:extLst>
        </xdr:cNvPr>
        <xdr:cNvGrpSpPr/>
      </xdr:nvGrpSpPr>
      <xdr:grpSpPr>
        <a:xfrm>
          <a:off x="259133" y="1176905"/>
          <a:ext cx="1984673" cy="2402908"/>
          <a:chOff x="498929" y="1163412"/>
          <a:chExt cx="1993780" cy="1146142"/>
        </a:xfrm>
      </xdr:grpSpPr>
      <xdr:sp macro="" textlink="">
        <xdr:nvSpPr>
          <xdr:cNvPr id="3" name="Rectangle: Rounded Corners 2">
            <a:extLst>
              <a:ext uri="{FF2B5EF4-FFF2-40B4-BE49-F238E27FC236}">
                <a16:creationId xmlns:a16="http://schemas.microsoft.com/office/drawing/2014/main" id="{169D9771-97DA-11A0-256E-DB799349F040}"/>
              </a:ext>
            </a:extLst>
          </xdr:cNvPr>
          <xdr:cNvSpPr/>
        </xdr:nvSpPr>
        <xdr:spPr>
          <a:xfrm>
            <a:off x="498929" y="1163412"/>
            <a:ext cx="1993780" cy="1146142"/>
          </a:xfrm>
          <a:prstGeom prst="roundRect">
            <a:avLst>
              <a:gd name="adj" fmla="val 9102"/>
            </a:avLst>
          </a:prstGeom>
          <a:solidFill>
            <a:schemeClr val="accent5">
              <a:lumMod val="20000"/>
              <a:lumOff val="80000"/>
            </a:schemeClr>
          </a:solidFill>
          <a:ln>
            <a:noFill/>
          </a:ln>
          <a:effectLst>
            <a:outerShdw blurRad="50800" dist="50800" dir="5400000" algn="ctr" rotWithShape="0">
              <a:srgbClr val="000000">
                <a:alpha val="12000"/>
              </a:srgbClr>
            </a:out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4" name="TextBox 3">
            <a:extLst>
              <a:ext uri="{FF2B5EF4-FFF2-40B4-BE49-F238E27FC236}">
                <a16:creationId xmlns:a16="http://schemas.microsoft.com/office/drawing/2014/main" id="{84CD52D2-D57B-5488-B106-1D3CD4587CE1}"/>
              </a:ext>
            </a:extLst>
          </xdr:cNvPr>
          <xdr:cNvSpPr txBox="1"/>
        </xdr:nvSpPr>
        <xdr:spPr>
          <a:xfrm>
            <a:off x="595313" y="1212935"/>
            <a:ext cx="1891392" cy="46831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en-US" sz="1200" b="1">
                <a:solidFill>
                  <a:schemeClr val="tx1">
                    <a:lumMod val="65000"/>
                    <a:lumOff val="35000"/>
                  </a:schemeClr>
                </a:solidFill>
                <a:latin typeface="Abadi" panose="020F0502020204030204" pitchFamily="34" charset="0"/>
              </a:rPr>
              <a:t>Total Completed Revision Sessions</a:t>
            </a:r>
          </a:p>
        </xdr:txBody>
      </xdr:sp>
      <xdr:cxnSp macro="">
        <xdr:nvCxnSpPr>
          <xdr:cNvPr id="5" name="Straight Connector 4">
            <a:extLst>
              <a:ext uri="{FF2B5EF4-FFF2-40B4-BE49-F238E27FC236}">
                <a16:creationId xmlns:a16="http://schemas.microsoft.com/office/drawing/2014/main" id="{EF1CB7BF-32D7-4401-E510-4BA2AC0DE84A}"/>
              </a:ext>
            </a:extLst>
          </xdr:cNvPr>
          <xdr:cNvCxnSpPr/>
        </xdr:nvCxnSpPr>
        <xdr:spPr>
          <a:xfrm>
            <a:off x="808493" y="1455444"/>
            <a:ext cx="1550681" cy="0"/>
          </a:xfrm>
          <a:prstGeom prst="line">
            <a:avLst/>
          </a:prstGeom>
          <a:ln w="12700"/>
        </xdr:spPr>
        <xdr:style>
          <a:lnRef idx="1">
            <a:schemeClr val="accent2"/>
          </a:lnRef>
          <a:fillRef idx="0">
            <a:schemeClr val="accent2"/>
          </a:fillRef>
          <a:effectRef idx="0">
            <a:schemeClr val="accent2"/>
          </a:effectRef>
          <a:fontRef idx="minor">
            <a:schemeClr val="tx1"/>
          </a:fontRef>
        </xdr:style>
      </xdr:cxnSp>
    </xdr:grpSp>
    <xdr:clientData/>
  </xdr:twoCellAnchor>
  <xdr:twoCellAnchor>
    <xdr:from>
      <xdr:col>3</xdr:col>
      <xdr:colOff>175079</xdr:colOff>
      <xdr:row>6</xdr:row>
      <xdr:rowOff>65656</xdr:rowOff>
    </xdr:from>
    <xdr:to>
      <xdr:col>5</xdr:col>
      <xdr:colOff>437440</xdr:colOff>
      <xdr:row>18</xdr:row>
      <xdr:rowOff>142875</xdr:rowOff>
    </xdr:to>
    <xdr:grpSp>
      <xdr:nvGrpSpPr>
        <xdr:cNvPr id="7" name="Group 6">
          <a:extLst>
            <a:ext uri="{FF2B5EF4-FFF2-40B4-BE49-F238E27FC236}">
              <a16:creationId xmlns:a16="http://schemas.microsoft.com/office/drawing/2014/main" id="{9DC4B4F8-2552-4424-88EE-7F97645DCEFE}"/>
            </a:ext>
          </a:extLst>
        </xdr:cNvPr>
        <xdr:cNvGrpSpPr/>
      </xdr:nvGrpSpPr>
      <xdr:grpSpPr>
        <a:xfrm>
          <a:off x="2420974" y="1208656"/>
          <a:ext cx="2087150" cy="2363219"/>
          <a:chOff x="498929" y="1163412"/>
          <a:chExt cx="1999345" cy="1084035"/>
        </a:xfrm>
      </xdr:grpSpPr>
      <xdr:sp macro="" textlink="">
        <xdr:nvSpPr>
          <xdr:cNvPr id="8" name="Rectangle: Rounded Corners 7">
            <a:extLst>
              <a:ext uri="{FF2B5EF4-FFF2-40B4-BE49-F238E27FC236}">
                <a16:creationId xmlns:a16="http://schemas.microsoft.com/office/drawing/2014/main" id="{5D790217-9603-7B1C-328D-601BE026A0E5}"/>
              </a:ext>
            </a:extLst>
          </xdr:cNvPr>
          <xdr:cNvSpPr/>
        </xdr:nvSpPr>
        <xdr:spPr>
          <a:xfrm>
            <a:off x="498929" y="1163412"/>
            <a:ext cx="1993780" cy="1084035"/>
          </a:xfrm>
          <a:prstGeom prst="roundRect">
            <a:avLst>
              <a:gd name="adj" fmla="val 7598"/>
            </a:avLst>
          </a:prstGeom>
          <a:solidFill>
            <a:schemeClr val="accent5">
              <a:lumMod val="20000"/>
              <a:lumOff val="80000"/>
            </a:schemeClr>
          </a:solidFill>
          <a:ln>
            <a:noFill/>
          </a:ln>
          <a:effectLst>
            <a:outerShdw blurRad="50800" dist="50800" dir="5400000" algn="ctr" rotWithShape="0">
              <a:srgbClr val="000000">
                <a:alpha val="12000"/>
              </a:srgbClr>
            </a:out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9" name="TextBox 8">
            <a:extLst>
              <a:ext uri="{FF2B5EF4-FFF2-40B4-BE49-F238E27FC236}">
                <a16:creationId xmlns:a16="http://schemas.microsoft.com/office/drawing/2014/main" id="{6CCDE305-4F5D-2298-46A1-6D8B2CA03133}"/>
              </a:ext>
            </a:extLst>
          </xdr:cNvPr>
          <xdr:cNvSpPr txBox="1"/>
        </xdr:nvSpPr>
        <xdr:spPr>
          <a:xfrm>
            <a:off x="658738" y="1255222"/>
            <a:ext cx="1839536" cy="1846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en-US" sz="1200" b="1">
                <a:solidFill>
                  <a:schemeClr val="tx1">
                    <a:lumMod val="65000"/>
                    <a:lumOff val="35000"/>
                  </a:schemeClr>
                </a:solidFill>
                <a:latin typeface="Abadi" panose="020F0502020204030204" pitchFamily="34" charset="0"/>
              </a:rPr>
              <a:t>Most Popular Revision Activity</a:t>
            </a:r>
          </a:p>
        </xdr:txBody>
      </xdr:sp>
      <xdr:cxnSp macro="">
        <xdr:nvCxnSpPr>
          <xdr:cNvPr id="10" name="Straight Connector 9">
            <a:extLst>
              <a:ext uri="{FF2B5EF4-FFF2-40B4-BE49-F238E27FC236}">
                <a16:creationId xmlns:a16="http://schemas.microsoft.com/office/drawing/2014/main" id="{E307A1FD-9E3B-D5D7-8A74-CC41ED7632E2}"/>
              </a:ext>
            </a:extLst>
          </xdr:cNvPr>
          <xdr:cNvCxnSpPr/>
        </xdr:nvCxnSpPr>
        <xdr:spPr>
          <a:xfrm>
            <a:off x="755030" y="1426903"/>
            <a:ext cx="1550681" cy="0"/>
          </a:xfrm>
          <a:prstGeom prst="line">
            <a:avLst/>
          </a:prstGeom>
          <a:ln w="12700"/>
        </xdr:spPr>
        <xdr:style>
          <a:lnRef idx="1">
            <a:schemeClr val="accent2"/>
          </a:lnRef>
          <a:fillRef idx="0">
            <a:schemeClr val="accent2"/>
          </a:fillRef>
          <a:effectRef idx="0">
            <a:schemeClr val="accent2"/>
          </a:effectRef>
          <a:fontRef idx="minor">
            <a:schemeClr val="tx1"/>
          </a:fontRef>
        </xdr:style>
      </xdr:cxnSp>
    </xdr:grpSp>
    <xdr:clientData/>
  </xdr:twoCellAnchor>
  <xdr:twoCellAnchor>
    <xdr:from>
      <xdr:col>5</xdr:col>
      <xdr:colOff>691016</xdr:colOff>
      <xdr:row>6</xdr:row>
      <xdr:rowOff>65656</xdr:rowOff>
    </xdr:from>
    <xdr:to>
      <xdr:col>7</xdr:col>
      <xdr:colOff>710292</xdr:colOff>
      <xdr:row>18</xdr:row>
      <xdr:rowOff>134937</xdr:rowOff>
    </xdr:to>
    <xdr:grpSp>
      <xdr:nvGrpSpPr>
        <xdr:cNvPr id="12" name="Group 11">
          <a:extLst>
            <a:ext uri="{FF2B5EF4-FFF2-40B4-BE49-F238E27FC236}">
              <a16:creationId xmlns:a16="http://schemas.microsoft.com/office/drawing/2014/main" id="{F230C78F-BC29-4943-A416-187BA46498FF}"/>
            </a:ext>
          </a:extLst>
        </xdr:cNvPr>
        <xdr:cNvGrpSpPr/>
      </xdr:nvGrpSpPr>
      <xdr:grpSpPr>
        <a:xfrm>
          <a:off x="4761700" y="1208656"/>
          <a:ext cx="1986439" cy="2355281"/>
          <a:chOff x="498929" y="1163412"/>
          <a:chExt cx="2083026" cy="1084035"/>
        </a:xfrm>
      </xdr:grpSpPr>
      <xdr:sp macro="" textlink="">
        <xdr:nvSpPr>
          <xdr:cNvPr id="13" name="Rectangle: Rounded Corners 12">
            <a:extLst>
              <a:ext uri="{FF2B5EF4-FFF2-40B4-BE49-F238E27FC236}">
                <a16:creationId xmlns:a16="http://schemas.microsoft.com/office/drawing/2014/main" id="{BF1118B2-0C36-568B-D168-42B75A907635}"/>
              </a:ext>
            </a:extLst>
          </xdr:cNvPr>
          <xdr:cNvSpPr/>
        </xdr:nvSpPr>
        <xdr:spPr>
          <a:xfrm>
            <a:off x="498929" y="1163412"/>
            <a:ext cx="1993780" cy="1084035"/>
          </a:xfrm>
          <a:prstGeom prst="roundRect">
            <a:avLst>
              <a:gd name="adj" fmla="val 9103"/>
            </a:avLst>
          </a:prstGeom>
          <a:solidFill>
            <a:schemeClr val="accent5">
              <a:lumMod val="20000"/>
              <a:lumOff val="80000"/>
            </a:schemeClr>
          </a:solidFill>
          <a:ln>
            <a:noFill/>
          </a:ln>
          <a:effectLst>
            <a:outerShdw blurRad="50800" dist="50800" dir="5400000" algn="ctr" rotWithShape="0">
              <a:srgbClr val="000000">
                <a:alpha val="12000"/>
              </a:srgbClr>
            </a:out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14" name="TextBox 13">
            <a:extLst>
              <a:ext uri="{FF2B5EF4-FFF2-40B4-BE49-F238E27FC236}">
                <a16:creationId xmlns:a16="http://schemas.microsoft.com/office/drawing/2014/main" id="{7FE23FAD-3072-52F1-99E6-BA7173CDDE52}"/>
              </a:ext>
            </a:extLst>
          </xdr:cNvPr>
          <xdr:cNvSpPr txBox="1"/>
        </xdr:nvSpPr>
        <xdr:spPr>
          <a:xfrm>
            <a:off x="690563" y="1260689"/>
            <a:ext cx="1891392" cy="176537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en-US" sz="1200" b="1">
                <a:solidFill>
                  <a:schemeClr val="tx1">
                    <a:lumMod val="65000"/>
                    <a:lumOff val="35000"/>
                  </a:schemeClr>
                </a:solidFill>
                <a:latin typeface="Abadi" panose="020F0502020204030204" pitchFamily="34" charset="0"/>
              </a:rPr>
              <a:t>Most Revised Section</a:t>
            </a:r>
          </a:p>
        </xdr:txBody>
      </xdr:sp>
      <xdr:cxnSp macro="">
        <xdr:nvCxnSpPr>
          <xdr:cNvPr id="15" name="Straight Connector 14">
            <a:extLst>
              <a:ext uri="{FF2B5EF4-FFF2-40B4-BE49-F238E27FC236}">
                <a16:creationId xmlns:a16="http://schemas.microsoft.com/office/drawing/2014/main" id="{4B648D68-1E47-A0FD-468B-662FEFD00D91}"/>
              </a:ext>
            </a:extLst>
          </xdr:cNvPr>
          <xdr:cNvCxnSpPr/>
        </xdr:nvCxnSpPr>
        <xdr:spPr>
          <a:xfrm>
            <a:off x="760867" y="1436570"/>
            <a:ext cx="1550681" cy="0"/>
          </a:xfrm>
          <a:prstGeom prst="line">
            <a:avLst/>
          </a:prstGeom>
          <a:ln w="12700"/>
        </xdr:spPr>
        <xdr:style>
          <a:lnRef idx="1">
            <a:schemeClr val="accent2"/>
          </a:lnRef>
          <a:fillRef idx="0">
            <a:schemeClr val="accent2"/>
          </a:fillRef>
          <a:effectRef idx="0">
            <a:schemeClr val="accent2"/>
          </a:effectRef>
          <a:fontRef idx="minor">
            <a:schemeClr val="tx1"/>
          </a:fontRef>
        </xdr:style>
      </xdr:cxnSp>
    </xdr:grpSp>
    <xdr:clientData/>
  </xdr:twoCellAnchor>
  <xdr:twoCellAnchor>
    <xdr:from>
      <xdr:col>8</xdr:col>
      <xdr:colOff>47626</xdr:colOff>
      <xdr:row>6</xdr:row>
      <xdr:rowOff>59306</xdr:rowOff>
    </xdr:from>
    <xdr:to>
      <xdr:col>11</xdr:col>
      <xdr:colOff>412751</xdr:colOff>
      <xdr:row>19</xdr:row>
      <xdr:rowOff>18144</xdr:rowOff>
    </xdr:to>
    <xdr:grpSp>
      <xdr:nvGrpSpPr>
        <xdr:cNvPr id="17" name="Group 16">
          <a:extLst>
            <a:ext uri="{FF2B5EF4-FFF2-40B4-BE49-F238E27FC236}">
              <a16:creationId xmlns:a16="http://schemas.microsoft.com/office/drawing/2014/main" id="{8E8F56B9-4034-49B4-BDBA-323341243241}"/>
            </a:ext>
          </a:extLst>
        </xdr:cNvPr>
        <xdr:cNvGrpSpPr/>
      </xdr:nvGrpSpPr>
      <xdr:grpSpPr>
        <a:xfrm>
          <a:off x="6795337" y="1202306"/>
          <a:ext cx="2199940" cy="2435338"/>
          <a:chOff x="498929" y="1163412"/>
          <a:chExt cx="1993780" cy="1084035"/>
        </a:xfrm>
      </xdr:grpSpPr>
      <xdr:sp macro="" textlink="">
        <xdr:nvSpPr>
          <xdr:cNvPr id="18" name="Rectangle: Rounded Corners 17">
            <a:extLst>
              <a:ext uri="{FF2B5EF4-FFF2-40B4-BE49-F238E27FC236}">
                <a16:creationId xmlns:a16="http://schemas.microsoft.com/office/drawing/2014/main" id="{2C484C36-08AB-86E5-1FCF-EFEF974A262B}"/>
              </a:ext>
            </a:extLst>
          </xdr:cNvPr>
          <xdr:cNvSpPr/>
        </xdr:nvSpPr>
        <xdr:spPr>
          <a:xfrm>
            <a:off x="498929" y="1163412"/>
            <a:ext cx="1993780" cy="1084035"/>
          </a:xfrm>
          <a:prstGeom prst="roundRect">
            <a:avLst>
              <a:gd name="adj" fmla="val 8126"/>
            </a:avLst>
          </a:prstGeom>
          <a:solidFill>
            <a:schemeClr val="accent5">
              <a:lumMod val="20000"/>
              <a:lumOff val="80000"/>
            </a:schemeClr>
          </a:solidFill>
          <a:ln>
            <a:noFill/>
          </a:ln>
          <a:effectLst>
            <a:outerShdw blurRad="50800" dist="50800" dir="5400000" algn="ctr" rotWithShape="0">
              <a:srgbClr val="000000">
                <a:alpha val="12000"/>
              </a:srgbClr>
            </a:out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19" name="TextBox 18">
            <a:extLst>
              <a:ext uri="{FF2B5EF4-FFF2-40B4-BE49-F238E27FC236}">
                <a16:creationId xmlns:a16="http://schemas.microsoft.com/office/drawing/2014/main" id="{36BF3216-87AE-8BD7-5D92-D368B4A76065}"/>
              </a:ext>
            </a:extLst>
          </xdr:cNvPr>
          <xdr:cNvSpPr txBox="1"/>
        </xdr:nvSpPr>
        <xdr:spPr>
          <a:xfrm>
            <a:off x="579438" y="1267734"/>
            <a:ext cx="1891392" cy="46831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en-US" sz="1200" b="1">
                <a:solidFill>
                  <a:schemeClr val="tx1">
                    <a:lumMod val="65000"/>
                    <a:lumOff val="35000"/>
                  </a:schemeClr>
                </a:solidFill>
                <a:latin typeface="Abadi" panose="020F0502020204030204" pitchFamily="34" charset="0"/>
              </a:rPr>
              <a:t>Least Revised Section</a:t>
            </a:r>
          </a:p>
        </xdr:txBody>
      </xdr:sp>
      <xdr:cxnSp macro="">
        <xdr:nvCxnSpPr>
          <xdr:cNvPr id="20" name="Straight Connector 19">
            <a:extLst>
              <a:ext uri="{FF2B5EF4-FFF2-40B4-BE49-F238E27FC236}">
                <a16:creationId xmlns:a16="http://schemas.microsoft.com/office/drawing/2014/main" id="{DC874660-DF98-718A-4D88-7ACFC2B4F947}"/>
              </a:ext>
            </a:extLst>
          </xdr:cNvPr>
          <xdr:cNvCxnSpPr/>
        </xdr:nvCxnSpPr>
        <xdr:spPr>
          <a:xfrm>
            <a:off x="713243" y="1433745"/>
            <a:ext cx="1550681" cy="0"/>
          </a:xfrm>
          <a:prstGeom prst="line">
            <a:avLst/>
          </a:prstGeom>
          <a:ln w="12700"/>
        </xdr:spPr>
        <xdr:style>
          <a:lnRef idx="1">
            <a:schemeClr val="accent2"/>
          </a:lnRef>
          <a:fillRef idx="0">
            <a:schemeClr val="accent2"/>
          </a:fillRef>
          <a:effectRef idx="0">
            <a:schemeClr val="accent2"/>
          </a:effectRef>
          <a:fontRef idx="minor">
            <a:schemeClr val="tx1"/>
          </a:fontRef>
        </xdr:style>
      </xdr:cxnSp>
    </xdr:grpSp>
    <xdr:clientData/>
  </xdr:twoCellAnchor>
  <xdr:twoCellAnchor editAs="oneCell">
    <xdr:from>
      <xdr:col>1</xdr:col>
      <xdr:colOff>404811</xdr:colOff>
      <xdr:row>7</xdr:row>
      <xdr:rowOff>166688</xdr:rowOff>
    </xdr:from>
    <xdr:to>
      <xdr:col>2</xdr:col>
      <xdr:colOff>30784</xdr:colOff>
      <xdr:row>9</xdr:row>
      <xdr:rowOff>35278</xdr:rowOff>
    </xdr:to>
    <xdr:pic>
      <xdr:nvPicPr>
        <xdr:cNvPr id="22" name="Graphic 21" descr="Trophy with solid fill">
          <a:extLst>
            <a:ext uri="{FF2B5EF4-FFF2-40B4-BE49-F238E27FC236}">
              <a16:creationId xmlns:a16="http://schemas.microsoft.com/office/drawing/2014/main" id="{3A0F0618-39C8-406D-B0E0-DC7A8C5FA4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630589" y="1450799"/>
          <a:ext cx="232751" cy="235479"/>
        </a:xfrm>
        <a:prstGeom prst="rect">
          <a:avLst/>
        </a:prstGeom>
      </xdr:spPr>
    </xdr:pic>
    <xdr:clientData/>
  </xdr:twoCellAnchor>
  <xdr:twoCellAnchor editAs="oneCell">
    <xdr:from>
      <xdr:col>8</xdr:col>
      <xdr:colOff>214314</xdr:colOff>
      <xdr:row>7</xdr:row>
      <xdr:rowOff>119060</xdr:rowOff>
    </xdr:from>
    <xdr:to>
      <xdr:col>8</xdr:col>
      <xdr:colOff>450919</xdr:colOff>
      <xdr:row>8</xdr:row>
      <xdr:rowOff>176838</xdr:rowOff>
    </xdr:to>
    <xdr:pic>
      <xdr:nvPicPr>
        <xdr:cNvPr id="23" name="Graphic 22" descr="Stopwatch 33% with solid fill">
          <a:extLst>
            <a:ext uri="{FF2B5EF4-FFF2-40B4-BE49-F238E27FC236}">
              <a16:creationId xmlns:a16="http://schemas.microsoft.com/office/drawing/2014/main" id="{A6A5BECC-C547-40AD-9146-42D8ADBC86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7643814" y="1396998"/>
          <a:ext cx="236605" cy="240340"/>
        </a:xfrm>
        <a:prstGeom prst="rect">
          <a:avLst/>
        </a:prstGeom>
      </xdr:spPr>
    </xdr:pic>
    <xdr:clientData/>
  </xdr:twoCellAnchor>
  <xdr:twoCellAnchor editAs="oneCell">
    <xdr:from>
      <xdr:col>5</xdr:col>
      <xdr:colOff>833437</xdr:colOff>
      <xdr:row>7</xdr:row>
      <xdr:rowOff>119062</xdr:rowOff>
    </xdr:from>
    <xdr:to>
      <xdr:col>5</xdr:col>
      <xdr:colOff>1061291</xdr:colOff>
      <xdr:row>8</xdr:row>
      <xdr:rowOff>168090</xdr:rowOff>
    </xdr:to>
    <xdr:pic>
      <xdr:nvPicPr>
        <xdr:cNvPr id="24" name="Graphic 23" descr="Stopwatch 66% with solid fill">
          <a:extLst>
            <a:ext uri="{FF2B5EF4-FFF2-40B4-BE49-F238E27FC236}">
              <a16:creationId xmlns:a16="http://schemas.microsoft.com/office/drawing/2014/main" id="{30F8B7E5-3FC2-42EC-B5F9-7071C4FD13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5484812" y="1397000"/>
          <a:ext cx="227854" cy="231590"/>
        </a:xfrm>
        <a:prstGeom prst="rect">
          <a:avLst/>
        </a:prstGeom>
      </xdr:spPr>
    </xdr:pic>
    <xdr:clientData/>
  </xdr:twoCellAnchor>
  <xdr:twoCellAnchor>
    <xdr:from>
      <xdr:col>11</xdr:col>
      <xdr:colOff>492579</xdr:colOff>
      <xdr:row>6</xdr:row>
      <xdr:rowOff>51369</xdr:rowOff>
    </xdr:from>
    <xdr:to>
      <xdr:col>17</xdr:col>
      <xdr:colOff>12700</xdr:colOff>
      <xdr:row>18</xdr:row>
      <xdr:rowOff>174625</xdr:rowOff>
    </xdr:to>
    <xdr:grpSp>
      <xdr:nvGrpSpPr>
        <xdr:cNvPr id="25" name="Group 24">
          <a:extLst>
            <a:ext uri="{FF2B5EF4-FFF2-40B4-BE49-F238E27FC236}">
              <a16:creationId xmlns:a16="http://schemas.microsoft.com/office/drawing/2014/main" id="{83BEA9D2-D9E6-47A6-A392-CB38483B98E4}"/>
            </a:ext>
          </a:extLst>
        </xdr:cNvPr>
        <xdr:cNvGrpSpPr/>
      </xdr:nvGrpSpPr>
      <xdr:grpSpPr>
        <a:xfrm>
          <a:off x="9075105" y="1194369"/>
          <a:ext cx="3159674" cy="2409256"/>
          <a:chOff x="498929" y="1163412"/>
          <a:chExt cx="1993780" cy="1084035"/>
        </a:xfrm>
      </xdr:grpSpPr>
      <xdr:sp macro="" textlink="">
        <xdr:nvSpPr>
          <xdr:cNvPr id="26" name="Rectangle: Rounded Corners 25">
            <a:extLst>
              <a:ext uri="{FF2B5EF4-FFF2-40B4-BE49-F238E27FC236}">
                <a16:creationId xmlns:a16="http://schemas.microsoft.com/office/drawing/2014/main" id="{7EDC19BB-6DDB-7FD1-19DA-BF1E0DEA34F2}"/>
              </a:ext>
            </a:extLst>
          </xdr:cNvPr>
          <xdr:cNvSpPr/>
        </xdr:nvSpPr>
        <xdr:spPr>
          <a:xfrm>
            <a:off x="498929" y="1163412"/>
            <a:ext cx="1993780" cy="1084035"/>
          </a:xfrm>
          <a:prstGeom prst="roundRect">
            <a:avLst>
              <a:gd name="adj" fmla="val 9672"/>
            </a:avLst>
          </a:prstGeom>
          <a:solidFill>
            <a:schemeClr val="accent5">
              <a:lumMod val="20000"/>
              <a:lumOff val="80000"/>
            </a:schemeClr>
          </a:solidFill>
          <a:ln>
            <a:noFill/>
          </a:ln>
          <a:effectLst>
            <a:outerShdw blurRad="50800" dist="50800" dir="5400000" algn="ctr" rotWithShape="0">
              <a:srgbClr val="000000">
                <a:alpha val="12000"/>
              </a:srgbClr>
            </a:out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27" name="TextBox 26">
            <a:extLst>
              <a:ext uri="{FF2B5EF4-FFF2-40B4-BE49-F238E27FC236}">
                <a16:creationId xmlns:a16="http://schemas.microsoft.com/office/drawing/2014/main" id="{6AFD8AB8-DF72-C2EF-8E6C-A1B5AA5991EC}"/>
              </a:ext>
            </a:extLst>
          </xdr:cNvPr>
          <xdr:cNvSpPr txBox="1"/>
        </xdr:nvSpPr>
        <xdr:spPr>
          <a:xfrm>
            <a:off x="560975" y="1198803"/>
            <a:ext cx="1891392" cy="46831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en-US" sz="1200" b="1">
                <a:solidFill>
                  <a:schemeClr val="tx1">
                    <a:lumMod val="65000"/>
                    <a:lumOff val="35000"/>
                  </a:schemeClr>
                </a:solidFill>
                <a:latin typeface="Abadi" panose="020F0502020204030204" pitchFamily="34" charset="0"/>
              </a:rPr>
              <a:t>% Most Popular Confidence Level of Completed Revision Sessions</a:t>
            </a:r>
          </a:p>
        </xdr:txBody>
      </xdr:sp>
      <xdr:cxnSp macro="">
        <xdr:nvCxnSpPr>
          <xdr:cNvPr id="28" name="Straight Connector 27">
            <a:extLst>
              <a:ext uri="{FF2B5EF4-FFF2-40B4-BE49-F238E27FC236}">
                <a16:creationId xmlns:a16="http://schemas.microsoft.com/office/drawing/2014/main" id="{E2B6144F-D2A6-02B1-79D2-353DF4549806}"/>
              </a:ext>
            </a:extLst>
          </xdr:cNvPr>
          <xdr:cNvCxnSpPr/>
        </xdr:nvCxnSpPr>
        <xdr:spPr>
          <a:xfrm>
            <a:off x="729678" y="1418232"/>
            <a:ext cx="1550681" cy="0"/>
          </a:xfrm>
          <a:prstGeom prst="line">
            <a:avLst/>
          </a:prstGeom>
          <a:ln w="12700"/>
        </xdr:spPr>
        <xdr:style>
          <a:lnRef idx="1">
            <a:schemeClr val="accent2"/>
          </a:lnRef>
          <a:fillRef idx="0">
            <a:schemeClr val="accent2"/>
          </a:fillRef>
          <a:effectRef idx="0">
            <a:schemeClr val="accent2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40141</xdr:colOff>
      <xdr:row>1</xdr:row>
      <xdr:rowOff>0</xdr:rowOff>
    </xdr:from>
    <xdr:to>
      <xdr:col>7</xdr:col>
      <xdr:colOff>579437</xdr:colOff>
      <xdr:row>4</xdr:row>
      <xdr:rowOff>79715</xdr:rowOff>
    </xdr:to>
    <xdr:grpSp>
      <xdr:nvGrpSpPr>
        <xdr:cNvPr id="31" name="Group 30">
          <a:extLst>
            <a:ext uri="{FF2B5EF4-FFF2-40B4-BE49-F238E27FC236}">
              <a16:creationId xmlns:a16="http://schemas.microsoft.com/office/drawing/2014/main" id="{1EAB0D40-42AF-406D-ADBA-1BC85748EC40}"/>
            </a:ext>
          </a:extLst>
        </xdr:cNvPr>
        <xdr:cNvGrpSpPr/>
      </xdr:nvGrpSpPr>
      <xdr:grpSpPr>
        <a:xfrm>
          <a:off x="260720" y="190500"/>
          <a:ext cx="6394664" cy="651215"/>
          <a:chOff x="498929" y="1163412"/>
          <a:chExt cx="1993780" cy="1084035"/>
        </a:xfrm>
        <a:solidFill>
          <a:schemeClr val="accent6">
            <a:lumMod val="20000"/>
            <a:lumOff val="80000"/>
          </a:schemeClr>
        </a:solidFill>
      </xdr:grpSpPr>
      <xdr:sp macro="" textlink="">
        <xdr:nvSpPr>
          <xdr:cNvPr id="32" name="Rectangle: Rounded Corners 31">
            <a:extLst>
              <a:ext uri="{FF2B5EF4-FFF2-40B4-BE49-F238E27FC236}">
                <a16:creationId xmlns:a16="http://schemas.microsoft.com/office/drawing/2014/main" id="{37C31A4B-2476-34BC-73F9-F4377014F597}"/>
              </a:ext>
            </a:extLst>
          </xdr:cNvPr>
          <xdr:cNvSpPr/>
        </xdr:nvSpPr>
        <xdr:spPr>
          <a:xfrm>
            <a:off x="498929" y="1163412"/>
            <a:ext cx="1993780" cy="1084035"/>
          </a:xfrm>
          <a:prstGeom prst="roundRect">
            <a:avLst/>
          </a:prstGeom>
          <a:grpFill/>
          <a:ln>
            <a:noFill/>
          </a:ln>
          <a:effectLst>
            <a:outerShdw blurRad="50800" dist="50800" dir="5400000" algn="ctr" rotWithShape="0">
              <a:srgbClr val="000000">
                <a:alpha val="12000"/>
              </a:srgbClr>
            </a:out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33" name="TextBox 32">
            <a:extLst>
              <a:ext uri="{FF2B5EF4-FFF2-40B4-BE49-F238E27FC236}">
                <a16:creationId xmlns:a16="http://schemas.microsoft.com/office/drawing/2014/main" id="{F5683F5B-6CF2-3AB7-583D-DE987E52CDB4}"/>
              </a:ext>
            </a:extLst>
          </xdr:cNvPr>
          <xdr:cNvSpPr txBox="1"/>
        </xdr:nvSpPr>
        <xdr:spPr>
          <a:xfrm>
            <a:off x="619408" y="1374750"/>
            <a:ext cx="1078028" cy="791875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en-US" sz="2400" b="1">
                <a:solidFill>
                  <a:schemeClr val="tx1">
                    <a:lumMod val="65000"/>
                    <a:lumOff val="35000"/>
                  </a:schemeClr>
                </a:solidFill>
                <a:latin typeface="Abadi" panose="020F0502020204030204" pitchFamily="34" charset="0"/>
              </a:rPr>
              <a:t>Paper 1 remaining</a:t>
            </a:r>
          </a:p>
        </xdr:txBody>
      </xdr:sp>
    </xdr:grpSp>
    <xdr:clientData/>
  </xdr:twoCellAnchor>
  <xdr:twoCellAnchor>
    <xdr:from>
      <xdr:col>8</xdr:col>
      <xdr:colOff>119062</xdr:colOff>
      <xdr:row>1</xdr:row>
      <xdr:rowOff>0</xdr:rowOff>
    </xdr:from>
    <xdr:to>
      <xdr:col>16</xdr:col>
      <xdr:colOff>596899</xdr:colOff>
      <xdr:row>4</xdr:row>
      <xdr:rowOff>150811</xdr:rowOff>
    </xdr:to>
    <xdr:sp macro="" textlink="">
      <xdr:nvSpPr>
        <xdr:cNvPr id="34" name="Rectangle: Rounded Corners 33">
          <a:extLst>
            <a:ext uri="{FF2B5EF4-FFF2-40B4-BE49-F238E27FC236}">
              <a16:creationId xmlns:a16="http://schemas.microsoft.com/office/drawing/2014/main" id="{1D1F18C2-EFDB-4D72-914C-5D7064C3A931}"/>
            </a:ext>
          </a:extLst>
        </xdr:cNvPr>
        <xdr:cNvSpPr/>
      </xdr:nvSpPr>
      <xdr:spPr>
        <a:xfrm>
          <a:off x="7231062" y="190500"/>
          <a:ext cx="5392737" cy="722311"/>
        </a:xfrm>
        <a:prstGeom prst="roundRect">
          <a:avLst/>
        </a:prstGeom>
        <a:solidFill>
          <a:srgbClr val="FAC2D7"/>
        </a:solidFill>
        <a:ln>
          <a:noFill/>
        </a:ln>
        <a:effectLst>
          <a:outerShdw blurRad="50800" dist="50800" dir="5400000" algn="ctr" rotWithShape="0">
            <a:srgbClr val="000000">
              <a:alpha val="12000"/>
            </a:srgbClr>
          </a:outerShdw>
        </a:effec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743324</xdr:colOff>
      <xdr:row>1</xdr:row>
      <xdr:rowOff>22412</xdr:rowOff>
    </xdr:from>
    <xdr:to>
      <xdr:col>5</xdr:col>
      <xdr:colOff>141941</xdr:colOff>
      <xdr:row>3</xdr:row>
      <xdr:rowOff>127194</xdr:rowOff>
    </xdr:to>
    <xdr:sp macro="" textlink="working!V3">
      <xdr:nvSpPr>
        <xdr:cNvPr id="35" name="TextBox 34">
          <a:extLst>
            <a:ext uri="{FF2B5EF4-FFF2-40B4-BE49-F238E27FC236}">
              <a16:creationId xmlns:a16="http://schemas.microsoft.com/office/drawing/2014/main" id="{F13C9F6C-21B5-4924-9510-8DE2B56451EE}"/>
            </a:ext>
          </a:extLst>
        </xdr:cNvPr>
        <xdr:cNvSpPr txBox="1"/>
      </xdr:nvSpPr>
      <xdr:spPr>
        <a:xfrm>
          <a:off x="3679265" y="209177"/>
          <a:ext cx="668617" cy="47831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fld id="{174C537F-5E0D-4172-889F-A454A4B49549}" type="TxLink">
            <a:rPr lang="en-US" sz="2800" b="1" i="0" u="none" strike="noStrike">
              <a:solidFill>
                <a:srgbClr val="0070C0"/>
              </a:solidFill>
              <a:latin typeface="Calibri"/>
              <a:ea typeface="Calibri"/>
              <a:cs typeface="Calibri"/>
            </a:rPr>
            <a:pPr algn="ctr"/>
            <a:t>29</a:t>
          </a:fld>
          <a:endParaRPr lang="en-US" sz="13800" b="1">
            <a:solidFill>
              <a:srgbClr val="0070C0"/>
            </a:solidFill>
            <a:latin typeface="Abadi" panose="020F0502020204030204" pitchFamily="34" charset="0"/>
          </a:endParaRPr>
        </a:p>
      </xdr:txBody>
    </xdr:sp>
    <xdr:clientData/>
  </xdr:twoCellAnchor>
  <xdr:twoCellAnchor>
    <xdr:from>
      <xdr:col>8</xdr:col>
      <xdr:colOff>183016</xdr:colOff>
      <xdr:row>1</xdr:row>
      <xdr:rowOff>150816</xdr:rowOff>
    </xdr:from>
    <xdr:to>
      <xdr:col>14</xdr:col>
      <xdr:colOff>8391</xdr:colOff>
      <xdr:row>4</xdr:row>
      <xdr:rowOff>73035</xdr:rowOff>
    </xdr:to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19CA6309-C8DD-4724-B0C0-E1CC687F064B}"/>
            </a:ext>
          </a:extLst>
        </xdr:cNvPr>
        <xdr:cNvSpPr txBox="1"/>
      </xdr:nvSpPr>
      <xdr:spPr>
        <a:xfrm>
          <a:off x="7612516" y="334966"/>
          <a:ext cx="3514725" cy="47466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2400" b="1">
              <a:solidFill>
                <a:schemeClr val="tx1">
                  <a:lumMod val="65000"/>
                  <a:lumOff val="35000"/>
                </a:schemeClr>
              </a:solidFill>
              <a:latin typeface="Abadi" panose="020F0502020204030204" pitchFamily="34" charset="0"/>
            </a:rPr>
            <a:t>Paper 2 remaining</a:t>
          </a:r>
        </a:p>
      </xdr:txBody>
    </xdr:sp>
    <xdr:clientData/>
  </xdr:twoCellAnchor>
  <xdr:twoCellAnchor>
    <xdr:from>
      <xdr:col>13</xdr:col>
      <xdr:colOff>96835</xdr:colOff>
      <xdr:row>1</xdr:row>
      <xdr:rowOff>50344</xdr:rowOff>
    </xdr:from>
    <xdr:to>
      <xdr:col>14</xdr:col>
      <xdr:colOff>176211</xdr:colOff>
      <xdr:row>3</xdr:row>
      <xdr:rowOff>155126</xdr:rowOff>
    </xdr:to>
    <xdr:sp macro="" textlink="working!V4">
      <xdr:nvSpPr>
        <xdr:cNvPr id="37" name="TextBox 36">
          <a:extLst>
            <a:ext uri="{FF2B5EF4-FFF2-40B4-BE49-F238E27FC236}">
              <a16:creationId xmlns:a16="http://schemas.microsoft.com/office/drawing/2014/main" id="{0CC2747C-1897-4D7D-A54F-1E58C4131A69}"/>
            </a:ext>
          </a:extLst>
        </xdr:cNvPr>
        <xdr:cNvSpPr txBox="1"/>
      </xdr:nvSpPr>
      <xdr:spPr>
        <a:xfrm>
          <a:off x="10129835" y="231773"/>
          <a:ext cx="687162" cy="46763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fld id="{E7BEDDE8-27E8-4ECE-A50A-7F463E11613C}" type="TxLink">
            <a:rPr lang="en-US" sz="2800" b="1" i="0" u="none" strike="noStrike">
              <a:solidFill>
                <a:srgbClr val="0070C0"/>
              </a:solidFill>
              <a:latin typeface="Calibri"/>
              <a:ea typeface="Calibri"/>
              <a:cs typeface="Calibri"/>
            </a:rPr>
            <a:pPr algn="ctr"/>
            <a:t>35</a:t>
          </a:fld>
          <a:endParaRPr lang="en-US" sz="59500" b="1">
            <a:solidFill>
              <a:srgbClr val="0070C0"/>
            </a:solidFill>
            <a:latin typeface="Abadi" panose="020F0502020204030204" pitchFamily="34" charset="0"/>
          </a:endParaRPr>
        </a:p>
      </xdr:txBody>
    </xdr:sp>
    <xdr:clientData/>
  </xdr:twoCellAnchor>
  <xdr:twoCellAnchor editAs="oneCell">
    <xdr:from>
      <xdr:col>6</xdr:col>
      <xdr:colOff>285748</xdr:colOff>
      <xdr:row>1</xdr:row>
      <xdr:rowOff>103187</xdr:rowOff>
    </xdr:from>
    <xdr:to>
      <xdr:col>7</xdr:col>
      <xdr:colOff>83808</xdr:colOff>
      <xdr:row>3</xdr:row>
      <xdr:rowOff>147307</xdr:rowOff>
    </xdr:to>
    <xdr:pic>
      <xdr:nvPicPr>
        <xdr:cNvPr id="38" name="Picture 37">
          <a:extLst>
            <a:ext uri="{FF2B5EF4-FFF2-40B4-BE49-F238E27FC236}">
              <a16:creationId xmlns:a16="http://schemas.microsoft.com/office/drawing/2014/main" id="{E0276E4C-5433-4302-A6D4-DDF8E67B99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89686" y="285750"/>
          <a:ext cx="409245" cy="409245"/>
        </a:xfrm>
        <a:prstGeom prst="rect">
          <a:avLst/>
        </a:prstGeom>
      </xdr:spPr>
    </xdr:pic>
    <xdr:clientData/>
  </xdr:twoCellAnchor>
  <xdr:twoCellAnchor editAs="oneCell">
    <xdr:from>
      <xdr:col>3</xdr:col>
      <xdr:colOff>261936</xdr:colOff>
      <xdr:row>7</xdr:row>
      <xdr:rowOff>92684</xdr:rowOff>
    </xdr:from>
    <xdr:to>
      <xdr:col>3</xdr:col>
      <xdr:colOff>510564</xdr:colOff>
      <xdr:row>8</xdr:row>
      <xdr:rowOff>158750</xdr:rowOff>
    </xdr:to>
    <xdr:pic>
      <xdr:nvPicPr>
        <xdr:cNvPr id="39" name="Picture 38">
          <a:extLst>
            <a:ext uri="{FF2B5EF4-FFF2-40B4-BE49-F238E27FC236}">
              <a16:creationId xmlns:a16="http://schemas.microsoft.com/office/drawing/2014/main" id="{3499C3C5-8B57-47EB-80A5-245457640C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2698749" y="1370622"/>
          <a:ext cx="248628" cy="248628"/>
        </a:xfrm>
        <a:prstGeom prst="rect">
          <a:avLst/>
        </a:prstGeom>
      </xdr:spPr>
    </xdr:pic>
    <xdr:clientData/>
  </xdr:twoCellAnchor>
  <xdr:twoCellAnchor editAs="oneCell">
    <xdr:from>
      <xdr:col>15</xdr:col>
      <xdr:colOff>595313</xdr:colOff>
      <xdr:row>1</xdr:row>
      <xdr:rowOff>63500</xdr:rowOff>
    </xdr:from>
    <xdr:to>
      <xdr:col>16</xdr:col>
      <xdr:colOff>500064</xdr:colOff>
      <xdr:row>4</xdr:row>
      <xdr:rowOff>31750</xdr:rowOff>
    </xdr:to>
    <xdr:pic>
      <xdr:nvPicPr>
        <xdr:cNvPr id="40" name="Picture 39">
          <a:extLst>
            <a:ext uri="{FF2B5EF4-FFF2-40B4-BE49-F238E27FC236}">
              <a16:creationId xmlns:a16="http://schemas.microsoft.com/office/drawing/2014/main" id="{6CA2E1D1-0021-419B-AAB5-DE79CCA92A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23763" y="247650"/>
          <a:ext cx="514350" cy="520700"/>
        </a:xfrm>
        <a:prstGeom prst="rect">
          <a:avLst/>
        </a:prstGeom>
      </xdr:spPr>
    </xdr:pic>
    <xdr:clientData/>
  </xdr:twoCellAnchor>
  <xdr:twoCellAnchor>
    <xdr:from>
      <xdr:col>2</xdr:col>
      <xdr:colOff>759278</xdr:colOff>
      <xdr:row>9</xdr:row>
      <xdr:rowOff>146956</xdr:rowOff>
    </xdr:from>
    <xdr:to>
      <xdr:col>2</xdr:col>
      <xdr:colOff>1276350</xdr:colOff>
      <xdr:row>11</xdr:row>
      <xdr:rowOff>118489</xdr:rowOff>
    </xdr:to>
    <xdr:sp macro="" textlink="$C$39">
      <xdr:nvSpPr>
        <xdr:cNvPr id="41" name="TextBox 40">
          <a:extLst>
            <a:ext uri="{FF2B5EF4-FFF2-40B4-BE49-F238E27FC236}">
              <a16:creationId xmlns:a16="http://schemas.microsoft.com/office/drawing/2014/main" id="{73619B03-5EE9-40E9-99FA-669B40F054CF}"/>
            </a:ext>
          </a:extLst>
        </xdr:cNvPr>
        <xdr:cNvSpPr txBox="1"/>
      </xdr:nvSpPr>
      <xdr:spPr>
        <a:xfrm>
          <a:off x="1719716" y="2155144"/>
          <a:ext cx="517072" cy="33665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fld id="{85364053-EB82-4A46-BB7C-7465710B3A68}" type="TxLink">
            <a:rPr lang="en-US" sz="2400" b="1" i="0" u="none" strike="noStrike">
              <a:solidFill>
                <a:srgbClr val="0070C0"/>
              </a:solidFill>
              <a:latin typeface="Calibri"/>
              <a:ea typeface="Calibri"/>
              <a:cs typeface="Calibri"/>
            </a:rPr>
            <a:pPr algn="l"/>
            <a:t>0</a:t>
          </a:fld>
          <a:endParaRPr lang="en-US" sz="3600" b="1">
            <a:solidFill>
              <a:srgbClr val="0070C0"/>
            </a:solidFill>
            <a:latin typeface="Abadi" panose="020F0502020204030204" pitchFamily="34" charset="0"/>
          </a:endParaRPr>
        </a:p>
      </xdr:txBody>
    </xdr:sp>
    <xdr:clientData/>
  </xdr:twoCellAnchor>
  <xdr:twoCellAnchor>
    <xdr:from>
      <xdr:col>1</xdr:col>
      <xdr:colOff>95251</xdr:colOff>
      <xdr:row>13</xdr:row>
      <xdr:rowOff>72092</xdr:rowOff>
    </xdr:from>
    <xdr:to>
      <xdr:col>2</xdr:col>
      <xdr:colOff>1357312</xdr:colOff>
      <xdr:row>18</xdr:row>
      <xdr:rowOff>40340</xdr:rowOff>
    </xdr:to>
    <xdr:sp macro="" textlink="">
      <xdr:nvSpPr>
        <xdr:cNvPr id="6" name="Rectangle: Rounded Corners 5">
          <a:extLst>
            <a:ext uri="{FF2B5EF4-FFF2-40B4-BE49-F238E27FC236}">
              <a16:creationId xmlns:a16="http://schemas.microsoft.com/office/drawing/2014/main" id="{22A72263-07A1-4033-BE7D-1823429FCCC4}"/>
            </a:ext>
          </a:extLst>
        </xdr:cNvPr>
        <xdr:cNvSpPr/>
      </xdr:nvSpPr>
      <xdr:spPr>
        <a:xfrm>
          <a:off x="326839" y="2500033"/>
          <a:ext cx="1874649" cy="715307"/>
        </a:xfrm>
        <a:prstGeom prst="roundRect">
          <a:avLst/>
        </a:prstGeom>
        <a:solidFill>
          <a:srgbClr val="FAC2D7"/>
        </a:solidFill>
        <a:ln>
          <a:noFill/>
        </a:ln>
        <a:effectLst>
          <a:outerShdw blurRad="50800" dist="50800" dir="5400000" algn="ctr" rotWithShape="0">
            <a:srgbClr val="000000">
              <a:alpha val="12000"/>
            </a:srgbClr>
          </a:outerShdw>
        </a:effec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214768</xdr:colOff>
      <xdr:row>16</xdr:row>
      <xdr:rowOff>154551</xdr:rowOff>
    </xdr:from>
    <xdr:to>
      <xdr:col>2</xdr:col>
      <xdr:colOff>1154262</xdr:colOff>
      <xdr:row>16</xdr:row>
      <xdr:rowOff>154551</xdr:rowOff>
    </xdr:to>
    <xdr:cxnSp macro="">
      <xdr:nvCxnSpPr>
        <xdr:cNvPr id="60" name="Straight Connector 59">
          <a:extLst>
            <a:ext uri="{FF2B5EF4-FFF2-40B4-BE49-F238E27FC236}">
              <a16:creationId xmlns:a16="http://schemas.microsoft.com/office/drawing/2014/main" id="{4174EAB4-1F19-4CE4-8010-472C56D911BB}"/>
            </a:ext>
          </a:extLst>
        </xdr:cNvPr>
        <xdr:cNvCxnSpPr/>
      </xdr:nvCxnSpPr>
      <xdr:spPr>
        <a:xfrm>
          <a:off x="564018" y="3258114"/>
          <a:ext cx="1550682" cy="0"/>
        </a:xfrm>
        <a:prstGeom prst="line">
          <a:avLst/>
        </a:prstGeom>
        <a:ln/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89353</xdr:colOff>
      <xdr:row>9</xdr:row>
      <xdr:rowOff>96838</xdr:rowOff>
    </xdr:from>
    <xdr:to>
      <xdr:col>2</xdr:col>
      <xdr:colOff>1357312</xdr:colOff>
      <xdr:row>13</xdr:row>
      <xdr:rowOff>15876</xdr:rowOff>
    </xdr:to>
    <xdr:grpSp>
      <xdr:nvGrpSpPr>
        <xdr:cNvPr id="68" name="Group 67">
          <a:extLst>
            <a:ext uri="{FF2B5EF4-FFF2-40B4-BE49-F238E27FC236}">
              <a16:creationId xmlns:a16="http://schemas.microsoft.com/office/drawing/2014/main" id="{B2F6460A-D572-AEB0-4D70-FE4E8248135D}"/>
            </a:ext>
          </a:extLst>
        </xdr:cNvPr>
        <xdr:cNvGrpSpPr/>
      </xdr:nvGrpSpPr>
      <xdr:grpSpPr>
        <a:xfrm>
          <a:off x="309932" y="1811338"/>
          <a:ext cx="1879564" cy="681038"/>
          <a:chOff x="438603" y="2105026"/>
          <a:chExt cx="1879147" cy="649288"/>
        </a:xfrm>
      </xdr:grpSpPr>
      <xdr:sp macro="" textlink="">
        <xdr:nvSpPr>
          <xdr:cNvPr id="57" name="Rectangle: Rounded Corners 56">
            <a:extLst>
              <a:ext uri="{FF2B5EF4-FFF2-40B4-BE49-F238E27FC236}">
                <a16:creationId xmlns:a16="http://schemas.microsoft.com/office/drawing/2014/main" id="{2578AF54-712F-6C03-D653-2B5D8591B32A}"/>
              </a:ext>
            </a:extLst>
          </xdr:cNvPr>
          <xdr:cNvSpPr/>
        </xdr:nvSpPr>
        <xdr:spPr>
          <a:xfrm>
            <a:off x="438603" y="2105026"/>
            <a:ext cx="1879147" cy="627402"/>
          </a:xfrm>
          <a:prstGeom prst="roundRect">
            <a:avLst/>
          </a:prstGeom>
          <a:solidFill>
            <a:schemeClr val="accent6">
              <a:lumMod val="20000"/>
              <a:lumOff val="80000"/>
            </a:schemeClr>
          </a:solidFill>
          <a:ln>
            <a:noFill/>
          </a:ln>
          <a:effectLst>
            <a:outerShdw blurRad="50800" dist="50800" dir="5400000" algn="ctr" rotWithShape="0">
              <a:srgbClr val="000000">
                <a:alpha val="12000"/>
              </a:srgbClr>
            </a:out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cxnSp macro="">
        <xdr:nvCxnSpPr>
          <xdr:cNvPr id="59" name="Straight Connector 58">
            <a:extLst>
              <a:ext uri="{FF2B5EF4-FFF2-40B4-BE49-F238E27FC236}">
                <a16:creationId xmlns:a16="http://schemas.microsoft.com/office/drawing/2014/main" id="{65E0908E-4F0D-46EA-A11F-167EBE23F7A1}"/>
              </a:ext>
            </a:extLst>
          </xdr:cNvPr>
          <xdr:cNvCxnSpPr/>
        </xdr:nvCxnSpPr>
        <xdr:spPr>
          <a:xfrm>
            <a:off x="586242" y="2486589"/>
            <a:ext cx="1550682" cy="0"/>
          </a:xfrm>
          <a:prstGeom prst="line">
            <a:avLst/>
          </a:prstGeom>
          <a:ln/>
        </xdr:spPr>
        <xdr:style>
          <a:lnRef idx="3">
            <a:schemeClr val="accent1"/>
          </a:lnRef>
          <a:fillRef idx="0">
            <a:schemeClr val="accent1"/>
          </a:fillRef>
          <a:effectRef idx="2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61" name="TextBox 60">
            <a:extLst>
              <a:ext uri="{FF2B5EF4-FFF2-40B4-BE49-F238E27FC236}">
                <a16:creationId xmlns:a16="http://schemas.microsoft.com/office/drawing/2014/main" id="{A3DD11A3-83EC-4F6F-BBFA-428D5F515B21}"/>
              </a:ext>
            </a:extLst>
          </xdr:cNvPr>
          <xdr:cNvSpPr txBox="1"/>
        </xdr:nvSpPr>
        <xdr:spPr>
          <a:xfrm>
            <a:off x="670377" y="2503489"/>
            <a:ext cx="1491797" cy="2508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en-US" sz="1200" b="0">
                <a:solidFill>
                  <a:schemeClr val="tx1">
                    <a:lumMod val="65000"/>
                    <a:lumOff val="35000"/>
                  </a:schemeClr>
                </a:solidFill>
                <a:latin typeface="Abadi" panose="020F0502020204030204" pitchFamily="34" charset="0"/>
              </a:rPr>
              <a:t>Paper 1 </a:t>
            </a:r>
          </a:p>
        </xdr:txBody>
      </xdr:sp>
    </xdr:grpSp>
    <xdr:clientData/>
  </xdr:twoCellAnchor>
  <xdr:twoCellAnchor>
    <xdr:from>
      <xdr:col>1</xdr:col>
      <xdr:colOff>259214</xdr:colOff>
      <xdr:row>16</xdr:row>
      <xdr:rowOff>139700</xdr:rowOff>
    </xdr:from>
    <xdr:to>
      <xdr:col>2</xdr:col>
      <xdr:colOff>1139823</xdr:colOff>
      <xdr:row>18</xdr:row>
      <xdr:rowOff>25400</xdr:rowOff>
    </xdr:to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id="{445AC1A0-E5C5-40B9-8069-0C54C76CFFD0}"/>
            </a:ext>
          </a:extLst>
        </xdr:cNvPr>
        <xdr:cNvSpPr txBox="1"/>
      </xdr:nvSpPr>
      <xdr:spPr>
        <a:xfrm>
          <a:off x="608464" y="3243263"/>
          <a:ext cx="1491797" cy="2508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200" b="0">
              <a:solidFill>
                <a:schemeClr val="tx1">
                  <a:lumMod val="65000"/>
                  <a:lumOff val="35000"/>
                </a:schemeClr>
              </a:solidFill>
              <a:latin typeface="Abadi" panose="020F0502020204030204" pitchFamily="34" charset="0"/>
            </a:rPr>
            <a:t>Paper 2</a:t>
          </a:r>
        </a:p>
      </xdr:txBody>
    </xdr:sp>
    <xdr:clientData/>
  </xdr:twoCellAnchor>
  <xdr:twoCellAnchor>
    <xdr:from>
      <xdr:col>2</xdr:col>
      <xdr:colOff>219715</xdr:colOff>
      <xdr:row>9</xdr:row>
      <xdr:rowOff>6136</xdr:rowOff>
    </xdr:from>
    <xdr:to>
      <xdr:col>2</xdr:col>
      <xdr:colOff>736787</xdr:colOff>
      <xdr:row>10</xdr:row>
      <xdr:rowOff>160232</xdr:rowOff>
    </xdr:to>
    <xdr:sp macro="" textlink="$C$39">
      <xdr:nvSpPr>
        <xdr:cNvPr id="42" name="TextBox 41">
          <a:extLst>
            <a:ext uri="{FF2B5EF4-FFF2-40B4-BE49-F238E27FC236}">
              <a16:creationId xmlns:a16="http://schemas.microsoft.com/office/drawing/2014/main" id="{76CB2703-30FE-4D05-88B8-75184D74C899}"/>
            </a:ext>
          </a:extLst>
        </xdr:cNvPr>
        <xdr:cNvSpPr txBox="1"/>
      </xdr:nvSpPr>
      <xdr:spPr>
        <a:xfrm>
          <a:off x="1063891" y="1687018"/>
          <a:ext cx="517072" cy="34086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fld id="{85364053-EB82-4A46-BB7C-7465710B3A68}" type="TxLink">
            <a:rPr lang="en-US" sz="2400" b="1" i="0" u="none" strike="noStrike">
              <a:solidFill>
                <a:srgbClr val="0070C0"/>
              </a:solidFill>
              <a:latin typeface="Calibri"/>
              <a:ea typeface="Calibri"/>
              <a:cs typeface="Calibri"/>
            </a:rPr>
            <a:pPr algn="l"/>
            <a:t>0</a:t>
          </a:fld>
          <a:endParaRPr lang="en-US" sz="3600" b="1">
            <a:solidFill>
              <a:srgbClr val="0070C0"/>
            </a:solidFill>
            <a:latin typeface="Abadi" panose="020F0502020204030204" pitchFamily="34" charset="0"/>
          </a:endParaRPr>
        </a:p>
      </xdr:txBody>
    </xdr:sp>
    <xdr:clientData/>
  </xdr:twoCellAnchor>
  <xdr:twoCellAnchor>
    <xdr:from>
      <xdr:col>2</xdr:col>
      <xdr:colOff>127453</xdr:colOff>
      <xdr:row>13</xdr:row>
      <xdr:rowOff>102511</xdr:rowOff>
    </xdr:from>
    <xdr:to>
      <xdr:col>2</xdr:col>
      <xdr:colOff>874059</xdr:colOff>
      <xdr:row>16</xdr:row>
      <xdr:rowOff>74044</xdr:rowOff>
    </xdr:to>
    <xdr:sp macro="" textlink="$F$39">
      <xdr:nvSpPr>
        <xdr:cNvPr id="64" name="TextBox 63">
          <a:extLst>
            <a:ext uri="{FF2B5EF4-FFF2-40B4-BE49-F238E27FC236}">
              <a16:creationId xmlns:a16="http://schemas.microsoft.com/office/drawing/2014/main" id="{6FEB9EEA-741C-4280-A27F-C866A5718493}"/>
            </a:ext>
          </a:extLst>
        </xdr:cNvPr>
        <xdr:cNvSpPr txBox="1"/>
      </xdr:nvSpPr>
      <xdr:spPr>
        <a:xfrm>
          <a:off x="971629" y="2530452"/>
          <a:ext cx="746606" cy="34506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fld id="{55AA4F5C-1B07-4E5B-A55E-70EEF51882D4}" type="TxLink">
            <a:rPr lang="en-US" sz="2400" b="1" i="0" u="none" strike="noStrike">
              <a:solidFill>
                <a:schemeClr val="accent1"/>
              </a:solidFill>
              <a:latin typeface="Calibri"/>
              <a:ea typeface="Calibri"/>
              <a:cs typeface="Calibri"/>
            </a:rPr>
            <a:pPr algn="l"/>
            <a:t>2</a:t>
          </a:fld>
          <a:endParaRPr lang="en-US" sz="6600" b="1">
            <a:solidFill>
              <a:schemeClr val="accent1"/>
            </a:solidFill>
            <a:latin typeface="Abadi" panose="020F0502020204030204" pitchFamily="34" charset="0"/>
          </a:endParaRPr>
        </a:p>
      </xdr:txBody>
    </xdr:sp>
    <xdr:clientData/>
  </xdr:twoCellAnchor>
  <xdr:twoCellAnchor>
    <xdr:from>
      <xdr:col>4</xdr:col>
      <xdr:colOff>1254125</xdr:colOff>
      <xdr:row>1</xdr:row>
      <xdr:rowOff>174626</xdr:rowOff>
    </xdr:from>
    <xdr:to>
      <xdr:col>5</xdr:col>
      <xdr:colOff>781298</xdr:colOff>
      <xdr:row>4</xdr:row>
      <xdr:rowOff>85249</xdr:rowOff>
    </xdr:to>
    <xdr:sp macro="" textlink="">
      <xdr:nvSpPr>
        <xdr:cNvPr id="65" name="TextBox 64">
          <a:extLst>
            <a:ext uri="{FF2B5EF4-FFF2-40B4-BE49-F238E27FC236}">
              <a16:creationId xmlns:a16="http://schemas.microsoft.com/office/drawing/2014/main" id="{D4C448C3-1DCD-4837-9CF0-7256A9266512}"/>
            </a:ext>
          </a:extLst>
        </xdr:cNvPr>
        <xdr:cNvSpPr txBox="1"/>
      </xdr:nvSpPr>
      <xdr:spPr>
        <a:xfrm>
          <a:off x="4302125" y="357189"/>
          <a:ext cx="1130548" cy="45831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800" b="1">
              <a:solidFill>
                <a:schemeClr val="tx1">
                  <a:lumMod val="65000"/>
                  <a:lumOff val="35000"/>
                </a:schemeClr>
              </a:solidFill>
              <a:latin typeface="Abadi" panose="020F0502020204030204" pitchFamily="34" charset="0"/>
            </a:rPr>
            <a:t>days..</a:t>
          </a:r>
        </a:p>
      </xdr:txBody>
    </xdr:sp>
    <xdr:clientData/>
  </xdr:twoCellAnchor>
  <xdr:twoCellAnchor>
    <xdr:from>
      <xdr:col>14</xdr:col>
      <xdr:colOff>0</xdr:colOff>
      <xdr:row>2</xdr:row>
      <xdr:rowOff>42866</xdr:rowOff>
    </xdr:from>
    <xdr:to>
      <xdr:col>15</xdr:col>
      <xdr:colOff>367165</xdr:colOff>
      <xdr:row>4</xdr:row>
      <xdr:rowOff>147647</xdr:rowOff>
    </xdr:to>
    <xdr:sp macro="" textlink="">
      <xdr:nvSpPr>
        <xdr:cNvPr id="67" name="TextBox 66">
          <a:extLst>
            <a:ext uri="{FF2B5EF4-FFF2-40B4-BE49-F238E27FC236}">
              <a16:creationId xmlns:a16="http://schemas.microsoft.com/office/drawing/2014/main" id="{7E06D93C-9044-4EBE-B1E4-2F95AFC2C519}"/>
            </a:ext>
          </a:extLst>
        </xdr:cNvPr>
        <xdr:cNvSpPr txBox="1"/>
      </xdr:nvSpPr>
      <xdr:spPr>
        <a:xfrm>
          <a:off x="11128375" y="407991"/>
          <a:ext cx="978353" cy="46990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800" b="1">
              <a:solidFill>
                <a:schemeClr val="tx1">
                  <a:lumMod val="65000"/>
                  <a:lumOff val="35000"/>
                </a:schemeClr>
              </a:solidFill>
              <a:latin typeface="Abadi" panose="020F0502020204030204" pitchFamily="34" charset="0"/>
            </a:rPr>
            <a:t>days..</a:t>
          </a:r>
        </a:p>
      </xdr:txBody>
    </xdr:sp>
    <xdr:clientData/>
  </xdr:twoCellAnchor>
  <xdr:twoCellAnchor>
    <xdr:from>
      <xdr:col>3</xdr:col>
      <xdr:colOff>217939</xdr:colOff>
      <xdr:row>9</xdr:row>
      <xdr:rowOff>153988</xdr:rowOff>
    </xdr:from>
    <xdr:to>
      <xdr:col>5</xdr:col>
      <xdr:colOff>380999</xdr:colOff>
      <xdr:row>13</xdr:row>
      <xdr:rowOff>73026</xdr:rowOff>
    </xdr:to>
    <xdr:grpSp>
      <xdr:nvGrpSpPr>
        <xdr:cNvPr id="69" name="Group 68">
          <a:extLst>
            <a:ext uri="{FF2B5EF4-FFF2-40B4-BE49-F238E27FC236}">
              <a16:creationId xmlns:a16="http://schemas.microsoft.com/office/drawing/2014/main" id="{6A51ACA3-3A24-4A2D-A1FB-7DCC60FF3279}"/>
            </a:ext>
          </a:extLst>
        </xdr:cNvPr>
        <xdr:cNvGrpSpPr/>
      </xdr:nvGrpSpPr>
      <xdr:grpSpPr>
        <a:xfrm>
          <a:off x="2463834" y="1868488"/>
          <a:ext cx="1987849" cy="681038"/>
          <a:chOff x="413509" y="2105026"/>
          <a:chExt cx="1879147" cy="649288"/>
        </a:xfrm>
      </xdr:grpSpPr>
      <xdr:sp macro="" textlink="">
        <xdr:nvSpPr>
          <xdr:cNvPr id="70" name="Rectangle: Rounded Corners 69">
            <a:extLst>
              <a:ext uri="{FF2B5EF4-FFF2-40B4-BE49-F238E27FC236}">
                <a16:creationId xmlns:a16="http://schemas.microsoft.com/office/drawing/2014/main" id="{411F93D6-BE5B-65DC-F41D-CBC7077FDC95}"/>
              </a:ext>
            </a:extLst>
          </xdr:cNvPr>
          <xdr:cNvSpPr/>
        </xdr:nvSpPr>
        <xdr:spPr>
          <a:xfrm>
            <a:off x="413509" y="2105026"/>
            <a:ext cx="1879147" cy="627402"/>
          </a:xfrm>
          <a:prstGeom prst="roundRect">
            <a:avLst/>
          </a:prstGeom>
          <a:solidFill>
            <a:schemeClr val="accent6">
              <a:lumMod val="20000"/>
              <a:lumOff val="80000"/>
            </a:schemeClr>
          </a:solidFill>
          <a:ln>
            <a:noFill/>
          </a:ln>
          <a:effectLst>
            <a:outerShdw blurRad="50800" dist="50800" dir="5400000" algn="ctr" rotWithShape="0">
              <a:srgbClr val="000000">
                <a:alpha val="12000"/>
              </a:srgbClr>
            </a:out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cxnSp macro="">
        <xdr:nvCxnSpPr>
          <xdr:cNvPr id="71" name="Straight Connector 70">
            <a:extLst>
              <a:ext uri="{FF2B5EF4-FFF2-40B4-BE49-F238E27FC236}">
                <a16:creationId xmlns:a16="http://schemas.microsoft.com/office/drawing/2014/main" id="{834B85EB-1B7A-3933-BA0B-10936DCED3D0}"/>
              </a:ext>
            </a:extLst>
          </xdr:cNvPr>
          <xdr:cNvCxnSpPr/>
        </xdr:nvCxnSpPr>
        <xdr:spPr>
          <a:xfrm>
            <a:off x="586242" y="2486589"/>
            <a:ext cx="1550682" cy="0"/>
          </a:xfrm>
          <a:prstGeom prst="line">
            <a:avLst/>
          </a:prstGeom>
          <a:ln/>
        </xdr:spPr>
        <xdr:style>
          <a:lnRef idx="3">
            <a:schemeClr val="accent1"/>
          </a:lnRef>
          <a:fillRef idx="0">
            <a:schemeClr val="accent1"/>
          </a:fillRef>
          <a:effectRef idx="2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72" name="TextBox 71">
            <a:extLst>
              <a:ext uri="{FF2B5EF4-FFF2-40B4-BE49-F238E27FC236}">
                <a16:creationId xmlns:a16="http://schemas.microsoft.com/office/drawing/2014/main" id="{B7451359-BF2D-4D49-832F-383DA7557A10}"/>
              </a:ext>
            </a:extLst>
          </xdr:cNvPr>
          <xdr:cNvSpPr txBox="1"/>
        </xdr:nvSpPr>
        <xdr:spPr>
          <a:xfrm>
            <a:off x="670377" y="2503489"/>
            <a:ext cx="1491797" cy="2508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en-US" sz="1200" b="0">
                <a:solidFill>
                  <a:schemeClr val="tx1">
                    <a:lumMod val="65000"/>
                    <a:lumOff val="35000"/>
                  </a:schemeClr>
                </a:solidFill>
                <a:latin typeface="Abadi" panose="020F0502020204030204" pitchFamily="34" charset="0"/>
              </a:rPr>
              <a:t>Paper 1 </a:t>
            </a:r>
          </a:p>
        </xdr:txBody>
      </xdr:sp>
    </xdr:grpSp>
    <xdr:clientData/>
  </xdr:twoCellAnchor>
  <xdr:twoCellAnchor>
    <xdr:from>
      <xdr:col>3</xdr:col>
      <xdr:colOff>215901</xdr:colOff>
      <xdr:row>13</xdr:row>
      <xdr:rowOff>106363</xdr:rowOff>
    </xdr:from>
    <xdr:to>
      <xdr:col>5</xdr:col>
      <xdr:colOff>341313</xdr:colOff>
      <xdr:row>18</xdr:row>
      <xdr:rowOff>74611</xdr:rowOff>
    </xdr:to>
    <xdr:sp macro="" textlink="">
      <xdr:nvSpPr>
        <xdr:cNvPr id="77" name="Rectangle: Rounded Corners 76">
          <a:extLst>
            <a:ext uri="{FF2B5EF4-FFF2-40B4-BE49-F238E27FC236}">
              <a16:creationId xmlns:a16="http://schemas.microsoft.com/office/drawing/2014/main" id="{D4235FAF-9117-4EED-9011-93E57C0AB88B}"/>
            </a:ext>
          </a:extLst>
        </xdr:cNvPr>
        <xdr:cNvSpPr/>
      </xdr:nvSpPr>
      <xdr:spPr>
        <a:xfrm>
          <a:off x="2652714" y="2844801"/>
          <a:ext cx="2339974" cy="698498"/>
        </a:xfrm>
        <a:prstGeom prst="roundRect">
          <a:avLst/>
        </a:prstGeom>
        <a:solidFill>
          <a:srgbClr val="FAC2D7"/>
        </a:solidFill>
        <a:ln>
          <a:noFill/>
        </a:ln>
        <a:effectLst>
          <a:outerShdw blurRad="50800" dist="50800" dir="5400000" algn="ctr" rotWithShape="0">
            <a:srgbClr val="000000">
              <a:alpha val="12000"/>
            </a:srgbClr>
          </a:outerShdw>
        </a:effec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590908</xdr:colOff>
      <xdr:row>16</xdr:row>
      <xdr:rowOff>156227</xdr:rowOff>
    </xdr:from>
    <xdr:to>
      <xdr:col>4</xdr:col>
      <xdr:colOff>1216117</xdr:colOff>
      <xdr:row>18</xdr:row>
      <xdr:rowOff>37725</xdr:rowOff>
    </xdr:to>
    <xdr:sp macro="" textlink="">
      <xdr:nvSpPr>
        <xdr:cNvPr id="78" name="TextBox 77">
          <a:extLst>
            <a:ext uri="{FF2B5EF4-FFF2-40B4-BE49-F238E27FC236}">
              <a16:creationId xmlns:a16="http://schemas.microsoft.com/office/drawing/2014/main" id="{5D8ADC8E-7A2B-47ED-A6E8-56DD0D473562}"/>
            </a:ext>
          </a:extLst>
        </xdr:cNvPr>
        <xdr:cNvSpPr txBox="1"/>
      </xdr:nvSpPr>
      <xdr:spPr>
        <a:xfrm>
          <a:off x="2914261" y="2957698"/>
          <a:ext cx="1237797" cy="25502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200" b="0">
              <a:solidFill>
                <a:schemeClr val="tx1">
                  <a:lumMod val="65000"/>
                  <a:lumOff val="35000"/>
                </a:schemeClr>
              </a:solidFill>
              <a:latin typeface="Abadi" panose="020F0502020204030204" pitchFamily="34" charset="0"/>
            </a:rPr>
            <a:t>Paper 2</a:t>
          </a:r>
        </a:p>
      </xdr:txBody>
    </xdr:sp>
    <xdr:clientData/>
  </xdr:twoCellAnchor>
  <xdr:twoCellAnchor>
    <xdr:from>
      <xdr:col>3</xdr:col>
      <xdr:colOff>332241</xdr:colOff>
      <xdr:row>16</xdr:row>
      <xdr:rowOff>152967</xdr:rowOff>
    </xdr:from>
    <xdr:to>
      <xdr:col>5</xdr:col>
      <xdr:colOff>166688</xdr:colOff>
      <xdr:row>16</xdr:row>
      <xdr:rowOff>166687</xdr:rowOff>
    </xdr:to>
    <xdr:cxnSp macro="">
      <xdr:nvCxnSpPr>
        <xdr:cNvPr id="80" name="Straight Connector 79">
          <a:extLst>
            <a:ext uri="{FF2B5EF4-FFF2-40B4-BE49-F238E27FC236}">
              <a16:creationId xmlns:a16="http://schemas.microsoft.com/office/drawing/2014/main" id="{475D4BEE-71C0-4A16-804D-158A4EC00932}"/>
            </a:ext>
          </a:extLst>
        </xdr:cNvPr>
        <xdr:cNvCxnSpPr/>
      </xdr:nvCxnSpPr>
      <xdr:spPr>
        <a:xfrm>
          <a:off x="2769054" y="3256530"/>
          <a:ext cx="2049009" cy="13720"/>
        </a:xfrm>
        <a:prstGeom prst="line">
          <a:avLst/>
        </a:prstGeom>
        <a:ln/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349252</xdr:colOff>
      <xdr:row>9</xdr:row>
      <xdr:rowOff>134259</xdr:rowOff>
    </xdr:from>
    <xdr:to>
      <xdr:col>5</xdr:col>
      <xdr:colOff>365126</xdr:colOff>
      <xdr:row>11</xdr:row>
      <xdr:rowOff>119064</xdr:rowOff>
    </xdr:to>
    <xdr:sp macro="" textlink="working!C2">
      <xdr:nvSpPr>
        <xdr:cNvPr id="11" name="TextBox 10">
          <a:extLst>
            <a:ext uri="{FF2B5EF4-FFF2-40B4-BE49-F238E27FC236}">
              <a16:creationId xmlns:a16="http://schemas.microsoft.com/office/drawing/2014/main" id="{BCFFF251-4D54-41DB-8022-973F4EB221B7}"/>
            </a:ext>
          </a:extLst>
        </xdr:cNvPr>
        <xdr:cNvSpPr txBox="1"/>
      </xdr:nvSpPr>
      <xdr:spPr>
        <a:xfrm>
          <a:off x="2786065" y="2142447"/>
          <a:ext cx="2230436" cy="3499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fld id="{78B456BF-C73A-452A-998F-88DD7C681943}" type="TxLink">
            <a:rPr lang="en-US" sz="1600" b="1" i="0" u="none" strike="noStrike">
              <a:solidFill>
                <a:srgbClr val="0070C0"/>
              </a:solidFill>
              <a:latin typeface="Calibri"/>
              <a:ea typeface="Calibri"/>
              <a:cs typeface="Calibri"/>
            </a:rPr>
            <a:pPr algn="ctr"/>
            <a:t>Active Recall Q</a:t>
          </a:fld>
          <a:endParaRPr lang="en-US" sz="4800" b="1">
            <a:solidFill>
              <a:srgbClr val="0070C0"/>
            </a:solidFill>
            <a:latin typeface="Abadi" panose="020F0502020204030204" pitchFamily="34" charset="0"/>
          </a:endParaRPr>
        </a:p>
      </xdr:txBody>
    </xdr:sp>
    <xdr:clientData/>
  </xdr:twoCellAnchor>
  <xdr:twoCellAnchor>
    <xdr:from>
      <xdr:col>5</xdr:col>
      <xdr:colOff>703715</xdr:colOff>
      <xdr:row>10</xdr:row>
      <xdr:rowOff>4764</xdr:rowOff>
    </xdr:from>
    <xdr:to>
      <xdr:col>7</xdr:col>
      <xdr:colOff>611188</xdr:colOff>
      <xdr:row>13</xdr:row>
      <xdr:rowOff>106364</xdr:rowOff>
    </xdr:to>
    <xdr:grpSp>
      <xdr:nvGrpSpPr>
        <xdr:cNvPr id="83" name="Group 82">
          <a:extLst>
            <a:ext uri="{FF2B5EF4-FFF2-40B4-BE49-F238E27FC236}">
              <a16:creationId xmlns:a16="http://schemas.microsoft.com/office/drawing/2014/main" id="{590513E3-3E86-4DA2-AB7A-A97D1EE44749}"/>
            </a:ext>
          </a:extLst>
        </xdr:cNvPr>
        <xdr:cNvGrpSpPr/>
      </xdr:nvGrpSpPr>
      <xdr:grpSpPr>
        <a:xfrm>
          <a:off x="4774399" y="1909764"/>
          <a:ext cx="1912736" cy="673100"/>
          <a:chOff x="438603" y="2105026"/>
          <a:chExt cx="1879147" cy="649288"/>
        </a:xfrm>
      </xdr:grpSpPr>
      <xdr:sp macro="" textlink="">
        <xdr:nvSpPr>
          <xdr:cNvPr id="84" name="Rectangle: Rounded Corners 83">
            <a:extLst>
              <a:ext uri="{FF2B5EF4-FFF2-40B4-BE49-F238E27FC236}">
                <a16:creationId xmlns:a16="http://schemas.microsoft.com/office/drawing/2014/main" id="{AFECBB0B-73E4-8874-915C-16D52B6009F5}"/>
              </a:ext>
            </a:extLst>
          </xdr:cNvPr>
          <xdr:cNvSpPr/>
        </xdr:nvSpPr>
        <xdr:spPr>
          <a:xfrm>
            <a:off x="438603" y="2105026"/>
            <a:ext cx="1879147" cy="627402"/>
          </a:xfrm>
          <a:prstGeom prst="roundRect">
            <a:avLst/>
          </a:prstGeom>
          <a:solidFill>
            <a:schemeClr val="accent6">
              <a:lumMod val="20000"/>
              <a:lumOff val="80000"/>
            </a:schemeClr>
          </a:solidFill>
          <a:ln>
            <a:noFill/>
          </a:ln>
          <a:effectLst>
            <a:outerShdw blurRad="50800" dist="50800" dir="5400000" algn="ctr" rotWithShape="0">
              <a:srgbClr val="000000">
                <a:alpha val="12000"/>
              </a:srgbClr>
            </a:out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cxnSp macro="">
        <xdr:nvCxnSpPr>
          <xdr:cNvPr id="85" name="Straight Connector 84">
            <a:extLst>
              <a:ext uri="{FF2B5EF4-FFF2-40B4-BE49-F238E27FC236}">
                <a16:creationId xmlns:a16="http://schemas.microsoft.com/office/drawing/2014/main" id="{E9F9CB8F-D8F0-5A1F-B66E-CF5DC02BCD79}"/>
              </a:ext>
            </a:extLst>
          </xdr:cNvPr>
          <xdr:cNvCxnSpPr/>
        </xdr:nvCxnSpPr>
        <xdr:spPr>
          <a:xfrm>
            <a:off x="586242" y="2486589"/>
            <a:ext cx="1550682" cy="0"/>
          </a:xfrm>
          <a:prstGeom prst="line">
            <a:avLst/>
          </a:prstGeom>
          <a:ln/>
        </xdr:spPr>
        <xdr:style>
          <a:lnRef idx="3">
            <a:schemeClr val="accent1"/>
          </a:lnRef>
          <a:fillRef idx="0">
            <a:schemeClr val="accent1"/>
          </a:fillRef>
          <a:effectRef idx="2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86" name="TextBox 85">
            <a:extLst>
              <a:ext uri="{FF2B5EF4-FFF2-40B4-BE49-F238E27FC236}">
                <a16:creationId xmlns:a16="http://schemas.microsoft.com/office/drawing/2014/main" id="{5C48D712-3DC3-D62D-DCAB-17B0528A011C}"/>
              </a:ext>
            </a:extLst>
          </xdr:cNvPr>
          <xdr:cNvSpPr txBox="1"/>
        </xdr:nvSpPr>
        <xdr:spPr>
          <a:xfrm>
            <a:off x="670377" y="2503489"/>
            <a:ext cx="1491797" cy="2508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en-US" sz="1200" b="0">
                <a:solidFill>
                  <a:schemeClr val="tx1">
                    <a:lumMod val="65000"/>
                    <a:lumOff val="35000"/>
                  </a:schemeClr>
                </a:solidFill>
                <a:latin typeface="Abadi" panose="020F0502020204030204" pitchFamily="34" charset="0"/>
              </a:rPr>
              <a:t>Paper 1 </a:t>
            </a:r>
          </a:p>
        </xdr:txBody>
      </xdr:sp>
    </xdr:grpSp>
    <xdr:clientData/>
  </xdr:twoCellAnchor>
  <xdr:twoCellAnchor>
    <xdr:from>
      <xdr:col>5</xdr:col>
      <xdr:colOff>639670</xdr:colOff>
      <xdr:row>9</xdr:row>
      <xdr:rowOff>82177</xdr:rowOff>
    </xdr:from>
    <xdr:to>
      <xdr:col>7</xdr:col>
      <xdr:colOff>703170</xdr:colOff>
      <xdr:row>12</xdr:row>
      <xdr:rowOff>22413</xdr:rowOff>
    </xdr:to>
    <xdr:sp macro="" textlink="working!G2">
      <xdr:nvSpPr>
        <xdr:cNvPr id="16" name="TextBox 15">
          <a:extLst>
            <a:ext uri="{FF2B5EF4-FFF2-40B4-BE49-F238E27FC236}">
              <a16:creationId xmlns:a16="http://schemas.microsoft.com/office/drawing/2014/main" id="{928487D7-509E-44F4-AFDE-7C2B983F5452}"/>
            </a:ext>
          </a:extLst>
        </xdr:cNvPr>
        <xdr:cNvSpPr txBox="1"/>
      </xdr:nvSpPr>
      <xdr:spPr>
        <a:xfrm>
          <a:off x="4845611" y="1763059"/>
          <a:ext cx="2132853" cy="5005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fld id="{CC45697D-A72C-4E95-95EE-F46B50F62030}" type="TxLink">
            <a:rPr lang="en-US" sz="1400" b="1" i="0" u="none" strike="noStrike">
              <a:solidFill>
                <a:srgbClr val="0070C0"/>
              </a:solidFill>
              <a:latin typeface="Calibri"/>
              <a:ea typeface="Calibri"/>
              <a:cs typeface="Calibri"/>
            </a:rPr>
            <a:pPr algn="ctr"/>
            <a:t>1.1.1 Architecture of the CPU</a:t>
          </a:fld>
          <a:endParaRPr lang="en-US" sz="6000" b="1">
            <a:solidFill>
              <a:srgbClr val="0070C0"/>
            </a:solidFill>
            <a:latin typeface="Abadi" panose="020F0502020204030204" pitchFamily="34" charset="0"/>
          </a:endParaRPr>
        </a:p>
      </xdr:txBody>
    </xdr:sp>
    <xdr:clientData/>
  </xdr:twoCellAnchor>
  <xdr:twoCellAnchor>
    <xdr:from>
      <xdr:col>5</xdr:col>
      <xdr:colOff>714374</xdr:colOff>
      <xdr:row>13</xdr:row>
      <xdr:rowOff>146705</xdr:rowOff>
    </xdr:from>
    <xdr:to>
      <xdr:col>7</xdr:col>
      <xdr:colOff>579437</xdr:colOff>
      <xdr:row>18</xdr:row>
      <xdr:rowOff>54629</xdr:rowOff>
    </xdr:to>
    <xdr:sp macro="" textlink="">
      <xdr:nvSpPr>
        <xdr:cNvPr id="87" name="Rectangle: Rounded Corners 86">
          <a:extLst>
            <a:ext uri="{FF2B5EF4-FFF2-40B4-BE49-F238E27FC236}">
              <a16:creationId xmlns:a16="http://schemas.microsoft.com/office/drawing/2014/main" id="{58C1A18D-7911-46C2-AA61-B76E99E32992}"/>
            </a:ext>
          </a:extLst>
        </xdr:cNvPr>
        <xdr:cNvSpPr/>
      </xdr:nvSpPr>
      <xdr:spPr>
        <a:xfrm>
          <a:off x="4920315" y="2574646"/>
          <a:ext cx="1934416" cy="654983"/>
        </a:xfrm>
        <a:prstGeom prst="roundRect">
          <a:avLst/>
        </a:prstGeom>
        <a:solidFill>
          <a:srgbClr val="FAC2D7"/>
        </a:solidFill>
        <a:ln>
          <a:noFill/>
        </a:ln>
        <a:effectLst>
          <a:outerShdw blurRad="50800" dist="50800" dir="5400000" algn="ctr" rotWithShape="0">
            <a:srgbClr val="000000">
              <a:alpha val="12000"/>
            </a:srgbClr>
          </a:outerShdw>
        </a:effec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5</xdr:col>
      <xdr:colOff>770391</xdr:colOff>
      <xdr:row>16</xdr:row>
      <xdr:rowOff>178367</xdr:rowOff>
    </xdr:from>
    <xdr:to>
      <xdr:col>7</xdr:col>
      <xdr:colOff>484188</xdr:colOff>
      <xdr:row>17</xdr:row>
      <xdr:rowOff>0</xdr:rowOff>
    </xdr:to>
    <xdr:cxnSp macro="">
      <xdr:nvCxnSpPr>
        <xdr:cNvPr id="88" name="Straight Connector 87">
          <a:extLst>
            <a:ext uri="{FF2B5EF4-FFF2-40B4-BE49-F238E27FC236}">
              <a16:creationId xmlns:a16="http://schemas.microsoft.com/office/drawing/2014/main" id="{239AF618-AE67-4442-9B15-C81391CE69B1}"/>
            </a:ext>
          </a:extLst>
        </xdr:cNvPr>
        <xdr:cNvCxnSpPr/>
      </xdr:nvCxnSpPr>
      <xdr:spPr>
        <a:xfrm>
          <a:off x="5421766" y="3281930"/>
          <a:ext cx="1777547" cy="4195"/>
        </a:xfrm>
        <a:prstGeom prst="line">
          <a:avLst/>
        </a:prstGeom>
        <a:ln/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976765</xdr:colOff>
      <xdr:row>16</xdr:row>
      <xdr:rowOff>166687</xdr:rowOff>
    </xdr:from>
    <xdr:to>
      <xdr:col>7</xdr:col>
      <xdr:colOff>404812</xdr:colOff>
      <xdr:row>18</xdr:row>
      <xdr:rowOff>52387</xdr:rowOff>
    </xdr:to>
    <xdr:sp macro="" textlink="">
      <xdr:nvSpPr>
        <xdr:cNvPr id="90" name="TextBox 89">
          <a:extLst>
            <a:ext uri="{FF2B5EF4-FFF2-40B4-BE49-F238E27FC236}">
              <a16:creationId xmlns:a16="http://schemas.microsoft.com/office/drawing/2014/main" id="{B00FD675-BB31-49E7-BD27-FCEC00156DF5}"/>
            </a:ext>
          </a:extLst>
        </xdr:cNvPr>
        <xdr:cNvSpPr txBox="1"/>
      </xdr:nvSpPr>
      <xdr:spPr>
        <a:xfrm>
          <a:off x="5628140" y="3270250"/>
          <a:ext cx="1491797" cy="2508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200" b="0">
              <a:solidFill>
                <a:schemeClr val="tx1">
                  <a:lumMod val="65000"/>
                  <a:lumOff val="35000"/>
                </a:schemeClr>
              </a:solidFill>
              <a:latin typeface="Abadi" panose="020F0502020204030204" pitchFamily="34" charset="0"/>
            </a:rPr>
            <a:t>Paper 2</a:t>
          </a:r>
        </a:p>
      </xdr:txBody>
    </xdr:sp>
    <xdr:clientData/>
  </xdr:twoCellAnchor>
  <xdr:twoCellAnchor>
    <xdr:from>
      <xdr:col>8</xdr:col>
      <xdr:colOff>87313</xdr:colOff>
      <xdr:row>10</xdr:row>
      <xdr:rowOff>3176</xdr:rowOff>
    </xdr:from>
    <xdr:to>
      <xdr:col>11</xdr:col>
      <xdr:colOff>349250</xdr:colOff>
      <xdr:row>13</xdr:row>
      <xdr:rowOff>119061</xdr:rowOff>
    </xdr:to>
    <xdr:grpSp>
      <xdr:nvGrpSpPr>
        <xdr:cNvPr id="96" name="Group 95">
          <a:extLst>
            <a:ext uri="{FF2B5EF4-FFF2-40B4-BE49-F238E27FC236}">
              <a16:creationId xmlns:a16="http://schemas.microsoft.com/office/drawing/2014/main" id="{018F4F75-5F6A-4828-86D1-5DDA1FECA507}"/>
            </a:ext>
          </a:extLst>
        </xdr:cNvPr>
        <xdr:cNvGrpSpPr/>
      </xdr:nvGrpSpPr>
      <xdr:grpSpPr>
        <a:xfrm>
          <a:off x="6835024" y="1908176"/>
          <a:ext cx="2096752" cy="687385"/>
          <a:chOff x="438603" y="2105026"/>
          <a:chExt cx="1879147" cy="649288"/>
        </a:xfrm>
      </xdr:grpSpPr>
      <xdr:sp macro="" textlink="">
        <xdr:nvSpPr>
          <xdr:cNvPr id="97" name="Rectangle: Rounded Corners 96">
            <a:extLst>
              <a:ext uri="{FF2B5EF4-FFF2-40B4-BE49-F238E27FC236}">
                <a16:creationId xmlns:a16="http://schemas.microsoft.com/office/drawing/2014/main" id="{33F72FD6-52FE-5135-051F-A197F386E82F}"/>
              </a:ext>
            </a:extLst>
          </xdr:cNvPr>
          <xdr:cNvSpPr/>
        </xdr:nvSpPr>
        <xdr:spPr>
          <a:xfrm>
            <a:off x="438603" y="2105026"/>
            <a:ext cx="1879147" cy="627402"/>
          </a:xfrm>
          <a:prstGeom prst="roundRect">
            <a:avLst/>
          </a:prstGeom>
          <a:solidFill>
            <a:schemeClr val="accent6">
              <a:lumMod val="20000"/>
              <a:lumOff val="80000"/>
            </a:schemeClr>
          </a:solidFill>
          <a:ln>
            <a:noFill/>
          </a:ln>
          <a:effectLst>
            <a:outerShdw blurRad="50800" dist="50800" dir="5400000" algn="ctr" rotWithShape="0">
              <a:srgbClr val="000000">
                <a:alpha val="12000"/>
              </a:srgbClr>
            </a:out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cxnSp macro="">
        <xdr:nvCxnSpPr>
          <xdr:cNvPr id="98" name="Straight Connector 97">
            <a:extLst>
              <a:ext uri="{FF2B5EF4-FFF2-40B4-BE49-F238E27FC236}">
                <a16:creationId xmlns:a16="http://schemas.microsoft.com/office/drawing/2014/main" id="{6C30AE18-9F38-CC88-133F-715F71906978}"/>
              </a:ext>
            </a:extLst>
          </xdr:cNvPr>
          <xdr:cNvCxnSpPr/>
        </xdr:nvCxnSpPr>
        <xdr:spPr>
          <a:xfrm>
            <a:off x="586242" y="2486589"/>
            <a:ext cx="1550682" cy="0"/>
          </a:xfrm>
          <a:prstGeom prst="line">
            <a:avLst/>
          </a:prstGeom>
          <a:ln/>
        </xdr:spPr>
        <xdr:style>
          <a:lnRef idx="3">
            <a:schemeClr val="accent1"/>
          </a:lnRef>
          <a:fillRef idx="0">
            <a:schemeClr val="accent1"/>
          </a:fillRef>
          <a:effectRef idx="2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99" name="TextBox 98">
            <a:extLst>
              <a:ext uri="{FF2B5EF4-FFF2-40B4-BE49-F238E27FC236}">
                <a16:creationId xmlns:a16="http://schemas.microsoft.com/office/drawing/2014/main" id="{B240094C-A923-68B3-5B00-75A07740B306}"/>
              </a:ext>
            </a:extLst>
          </xdr:cNvPr>
          <xdr:cNvSpPr txBox="1"/>
        </xdr:nvSpPr>
        <xdr:spPr>
          <a:xfrm>
            <a:off x="670377" y="2503489"/>
            <a:ext cx="1491797" cy="2508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en-US" sz="1200" b="0">
                <a:solidFill>
                  <a:schemeClr val="tx1">
                    <a:lumMod val="65000"/>
                    <a:lumOff val="35000"/>
                  </a:schemeClr>
                </a:solidFill>
                <a:latin typeface="Abadi" panose="020F0502020204030204" pitchFamily="34" charset="0"/>
              </a:rPr>
              <a:t>Paper 1 </a:t>
            </a:r>
          </a:p>
        </xdr:txBody>
      </xdr:sp>
    </xdr:grpSp>
    <xdr:clientData/>
  </xdr:twoCellAnchor>
  <xdr:twoCellAnchor>
    <xdr:from>
      <xdr:col>8</xdr:col>
      <xdr:colOff>134938</xdr:colOff>
      <xdr:row>9</xdr:row>
      <xdr:rowOff>60326</xdr:rowOff>
    </xdr:from>
    <xdr:to>
      <xdr:col>11</xdr:col>
      <xdr:colOff>301625</xdr:colOff>
      <xdr:row>12</xdr:row>
      <xdr:rowOff>123827</xdr:rowOff>
    </xdr:to>
    <xdr:sp macro="" textlink="working!G3">
      <xdr:nvSpPr>
        <xdr:cNvPr id="48" name="TextBox 47">
          <a:extLst>
            <a:ext uri="{FF2B5EF4-FFF2-40B4-BE49-F238E27FC236}">
              <a16:creationId xmlns:a16="http://schemas.microsoft.com/office/drawing/2014/main" id="{92D39274-A202-4BC7-8ACC-3A0104FFE24F}"/>
            </a:ext>
          </a:extLst>
        </xdr:cNvPr>
        <xdr:cNvSpPr txBox="1"/>
      </xdr:nvSpPr>
      <xdr:spPr>
        <a:xfrm>
          <a:off x="7564438" y="2068514"/>
          <a:ext cx="2032000" cy="61118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fld id="{DFA3A795-7807-4C68-816F-097DA2C14900}" type="TxLink">
            <a:rPr lang="en-US" sz="1400" b="1" i="0" u="none" strike="noStrike">
              <a:solidFill>
                <a:srgbClr val="0070C0"/>
              </a:solidFill>
              <a:latin typeface="Calibri"/>
              <a:ea typeface="Calibri"/>
              <a:cs typeface="Calibri"/>
            </a:rPr>
            <a:pPr algn="ctr"/>
            <a:t>1.1.1 Architecture of the CPU</a:t>
          </a:fld>
          <a:endParaRPr lang="en-US" sz="4400" b="1">
            <a:solidFill>
              <a:srgbClr val="0070C0"/>
            </a:solidFill>
            <a:latin typeface="Abadi" panose="020F0502020204030204" pitchFamily="34" charset="0"/>
          </a:endParaRPr>
        </a:p>
      </xdr:txBody>
    </xdr:sp>
    <xdr:clientData/>
  </xdr:twoCellAnchor>
  <xdr:twoCellAnchor>
    <xdr:from>
      <xdr:col>8</xdr:col>
      <xdr:colOff>105242</xdr:colOff>
      <xdr:row>13</xdr:row>
      <xdr:rowOff>143808</xdr:rowOff>
    </xdr:from>
    <xdr:to>
      <xdr:col>11</xdr:col>
      <xdr:colOff>317966</xdr:colOff>
      <xdr:row>18</xdr:row>
      <xdr:rowOff>112058</xdr:rowOff>
    </xdr:to>
    <xdr:sp macro="" textlink="">
      <xdr:nvSpPr>
        <xdr:cNvPr id="100" name="Rectangle: Rounded Corners 99">
          <a:extLst>
            <a:ext uri="{FF2B5EF4-FFF2-40B4-BE49-F238E27FC236}">
              <a16:creationId xmlns:a16="http://schemas.microsoft.com/office/drawing/2014/main" id="{DB930CBF-F37E-493F-ADF7-71987A336800}"/>
            </a:ext>
          </a:extLst>
        </xdr:cNvPr>
        <xdr:cNvSpPr/>
      </xdr:nvSpPr>
      <xdr:spPr>
        <a:xfrm>
          <a:off x="7090242" y="2571749"/>
          <a:ext cx="2080371" cy="715309"/>
        </a:xfrm>
        <a:prstGeom prst="roundRect">
          <a:avLst/>
        </a:prstGeom>
        <a:solidFill>
          <a:srgbClr val="FAC2D7"/>
        </a:solidFill>
        <a:ln>
          <a:noFill/>
        </a:ln>
        <a:effectLst>
          <a:outerShdw blurRad="50800" dist="50800" dir="5400000" algn="ctr" rotWithShape="0">
            <a:srgbClr val="000000">
              <a:alpha val="12000"/>
            </a:srgbClr>
          </a:outerShdw>
        </a:effec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</xdr:col>
      <xdr:colOff>271916</xdr:colOff>
      <xdr:row>17</xdr:row>
      <xdr:rowOff>29142</xdr:rowOff>
    </xdr:from>
    <xdr:to>
      <xdr:col>11</xdr:col>
      <xdr:colOff>184150</xdr:colOff>
      <xdr:row>17</xdr:row>
      <xdr:rowOff>33337</xdr:rowOff>
    </xdr:to>
    <xdr:cxnSp macro="">
      <xdr:nvCxnSpPr>
        <xdr:cNvPr id="101" name="Straight Connector 100">
          <a:extLst>
            <a:ext uri="{FF2B5EF4-FFF2-40B4-BE49-F238E27FC236}">
              <a16:creationId xmlns:a16="http://schemas.microsoft.com/office/drawing/2014/main" id="{FF679F4E-113A-49D9-8230-A9CD05B24681}"/>
            </a:ext>
          </a:extLst>
        </xdr:cNvPr>
        <xdr:cNvCxnSpPr/>
      </xdr:nvCxnSpPr>
      <xdr:spPr>
        <a:xfrm>
          <a:off x="7701416" y="3315267"/>
          <a:ext cx="1777547" cy="4195"/>
        </a:xfrm>
        <a:prstGeom prst="line">
          <a:avLst/>
        </a:prstGeom>
        <a:ln/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375102</xdr:colOff>
      <xdr:row>17</xdr:row>
      <xdr:rowOff>19329</xdr:rowOff>
    </xdr:from>
    <xdr:to>
      <xdr:col>11</xdr:col>
      <xdr:colOff>1586</xdr:colOff>
      <xdr:row>18</xdr:row>
      <xdr:rowOff>87591</xdr:rowOff>
    </xdr:to>
    <xdr:sp macro="" textlink="">
      <xdr:nvSpPr>
        <xdr:cNvPr id="102" name="TextBox 101">
          <a:extLst>
            <a:ext uri="{FF2B5EF4-FFF2-40B4-BE49-F238E27FC236}">
              <a16:creationId xmlns:a16="http://schemas.microsoft.com/office/drawing/2014/main" id="{74F5A41E-2422-4A98-AD18-4CA8676974DF}"/>
            </a:ext>
          </a:extLst>
        </xdr:cNvPr>
        <xdr:cNvSpPr txBox="1"/>
      </xdr:nvSpPr>
      <xdr:spPr>
        <a:xfrm>
          <a:off x="7360102" y="3007564"/>
          <a:ext cx="1494131" cy="25502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200" b="0">
              <a:solidFill>
                <a:schemeClr val="tx1">
                  <a:lumMod val="65000"/>
                  <a:lumOff val="35000"/>
                </a:schemeClr>
              </a:solidFill>
              <a:latin typeface="Abadi" panose="020F0502020204030204" pitchFamily="34" charset="0"/>
            </a:rPr>
            <a:t>Paper 2</a:t>
          </a:r>
        </a:p>
      </xdr:txBody>
    </xdr:sp>
    <xdr:clientData/>
  </xdr:twoCellAnchor>
  <xdr:twoCellAnchor>
    <xdr:from>
      <xdr:col>11</xdr:col>
      <xdr:colOff>552901</xdr:colOff>
      <xdr:row>9</xdr:row>
      <xdr:rowOff>108856</xdr:rowOff>
    </xdr:from>
    <xdr:to>
      <xdr:col>17</xdr:col>
      <xdr:colOff>12701</xdr:colOff>
      <xdr:row>13</xdr:row>
      <xdr:rowOff>3175</xdr:rowOff>
    </xdr:to>
    <xdr:grpSp>
      <xdr:nvGrpSpPr>
        <xdr:cNvPr id="104" name="Group 103">
          <a:extLst>
            <a:ext uri="{FF2B5EF4-FFF2-40B4-BE49-F238E27FC236}">
              <a16:creationId xmlns:a16="http://schemas.microsoft.com/office/drawing/2014/main" id="{18F60940-AECB-445C-A969-515CE9A72E9C}"/>
            </a:ext>
          </a:extLst>
        </xdr:cNvPr>
        <xdr:cNvGrpSpPr/>
      </xdr:nvGrpSpPr>
      <xdr:grpSpPr>
        <a:xfrm>
          <a:off x="9135427" y="1823356"/>
          <a:ext cx="3099353" cy="656319"/>
          <a:chOff x="413509" y="2105026"/>
          <a:chExt cx="1879147" cy="649288"/>
        </a:xfrm>
      </xdr:grpSpPr>
      <xdr:sp macro="" textlink="">
        <xdr:nvSpPr>
          <xdr:cNvPr id="105" name="Rectangle: Rounded Corners 104">
            <a:extLst>
              <a:ext uri="{FF2B5EF4-FFF2-40B4-BE49-F238E27FC236}">
                <a16:creationId xmlns:a16="http://schemas.microsoft.com/office/drawing/2014/main" id="{CED8B2B0-B308-217F-4170-C6DEDAABED27}"/>
              </a:ext>
            </a:extLst>
          </xdr:cNvPr>
          <xdr:cNvSpPr/>
        </xdr:nvSpPr>
        <xdr:spPr>
          <a:xfrm>
            <a:off x="413509" y="2105026"/>
            <a:ext cx="1879147" cy="627402"/>
          </a:xfrm>
          <a:prstGeom prst="roundRect">
            <a:avLst/>
          </a:prstGeom>
          <a:solidFill>
            <a:schemeClr val="accent6">
              <a:lumMod val="20000"/>
              <a:lumOff val="80000"/>
            </a:schemeClr>
          </a:solidFill>
          <a:ln>
            <a:noFill/>
          </a:ln>
          <a:effectLst>
            <a:outerShdw blurRad="50800" dist="50800" dir="5400000" algn="ctr" rotWithShape="0">
              <a:srgbClr val="000000">
                <a:alpha val="12000"/>
              </a:srgbClr>
            </a:out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cxnSp macro="">
        <xdr:nvCxnSpPr>
          <xdr:cNvPr id="106" name="Straight Connector 105">
            <a:extLst>
              <a:ext uri="{FF2B5EF4-FFF2-40B4-BE49-F238E27FC236}">
                <a16:creationId xmlns:a16="http://schemas.microsoft.com/office/drawing/2014/main" id="{0820DE13-DF85-C7B4-BC3E-248D083D8A8A}"/>
              </a:ext>
            </a:extLst>
          </xdr:cNvPr>
          <xdr:cNvCxnSpPr/>
        </xdr:nvCxnSpPr>
        <xdr:spPr>
          <a:xfrm>
            <a:off x="586242" y="2486589"/>
            <a:ext cx="1550682" cy="0"/>
          </a:xfrm>
          <a:prstGeom prst="line">
            <a:avLst/>
          </a:prstGeom>
          <a:ln/>
        </xdr:spPr>
        <xdr:style>
          <a:lnRef idx="3">
            <a:schemeClr val="accent1"/>
          </a:lnRef>
          <a:fillRef idx="0">
            <a:schemeClr val="accent1"/>
          </a:fillRef>
          <a:effectRef idx="2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07" name="TextBox 106">
            <a:extLst>
              <a:ext uri="{FF2B5EF4-FFF2-40B4-BE49-F238E27FC236}">
                <a16:creationId xmlns:a16="http://schemas.microsoft.com/office/drawing/2014/main" id="{D1F0EF64-74D8-7ABC-F6A5-15522D31D450}"/>
              </a:ext>
            </a:extLst>
          </xdr:cNvPr>
          <xdr:cNvSpPr txBox="1"/>
        </xdr:nvSpPr>
        <xdr:spPr>
          <a:xfrm>
            <a:off x="670377" y="2503489"/>
            <a:ext cx="1491797" cy="2508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en-US" sz="1200" b="0">
                <a:solidFill>
                  <a:schemeClr val="tx1">
                    <a:lumMod val="65000"/>
                    <a:lumOff val="35000"/>
                  </a:schemeClr>
                </a:solidFill>
                <a:latin typeface="Abadi" panose="020F0502020204030204" pitchFamily="34" charset="0"/>
              </a:rPr>
              <a:t>Paper 1 </a:t>
            </a:r>
          </a:p>
        </xdr:txBody>
      </xdr:sp>
    </xdr:grpSp>
    <xdr:clientData/>
  </xdr:twoCellAnchor>
  <xdr:twoCellAnchor>
    <xdr:from>
      <xdr:col>12</xdr:col>
      <xdr:colOff>90033</xdr:colOff>
      <xdr:row>9</xdr:row>
      <xdr:rowOff>117928</xdr:rowOff>
    </xdr:from>
    <xdr:to>
      <xdr:col>14</xdr:col>
      <xdr:colOff>517071</xdr:colOff>
      <xdr:row>11</xdr:row>
      <xdr:rowOff>104779</xdr:rowOff>
    </xdr:to>
    <xdr:sp macro="" textlink="working!M3">
      <xdr:nvSpPr>
        <xdr:cNvPr id="29" name="TextBox 28">
          <a:extLst>
            <a:ext uri="{FF2B5EF4-FFF2-40B4-BE49-F238E27FC236}">
              <a16:creationId xmlns:a16="http://schemas.microsoft.com/office/drawing/2014/main" id="{438644D7-698B-4002-86F8-C3116D74AD83}"/>
            </a:ext>
          </a:extLst>
        </xdr:cNvPr>
        <xdr:cNvSpPr txBox="1"/>
      </xdr:nvSpPr>
      <xdr:spPr>
        <a:xfrm>
          <a:off x="9977890" y="1750785"/>
          <a:ext cx="1642610" cy="34970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fld id="{F714BBF7-FC52-447C-A23A-BB3D7059C9F8}" type="TxLink">
            <a:rPr lang="en-US" sz="1600" b="1" i="0" u="none" strike="noStrike">
              <a:solidFill>
                <a:srgbClr val="0070C0"/>
              </a:solidFill>
              <a:latin typeface="Calibri"/>
              <a:ea typeface="Calibri"/>
              <a:cs typeface="Calibri"/>
            </a:rPr>
            <a:pPr algn="l"/>
            <a:t>Getting There</a:t>
          </a:fld>
          <a:endParaRPr lang="en-US" sz="6000" b="1">
            <a:solidFill>
              <a:srgbClr val="0070C0"/>
            </a:solidFill>
            <a:latin typeface="Abadi" panose="020F0502020204030204" pitchFamily="34" charset="0"/>
          </a:endParaRPr>
        </a:p>
      </xdr:txBody>
    </xdr:sp>
    <xdr:clientData/>
  </xdr:twoCellAnchor>
  <xdr:twoCellAnchor>
    <xdr:from>
      <xdr:col>15</xdr:col>
      <xdr:colOff>559936</xdr:colOff>
      <xdr:row>9</xdr:row>
      <xdr:rowOff>81643</xdr:rowOff>
    </xdr:from>
    <xdr:to>
      <xdr:col>17</xdr:col>
      <xdr:colOff>183697</xdr:colOff>
      <xdr:row>11</xdr:row>
      <xdr:rowOff>54207</xdr:rowOff>
    </xdr:to>
    <xdr:sp macro="" textlink="working!M2">
      <xdr:nvSpPr>
        <xdr:cNvPr id="30" name="TextBox 29">
          <a:extLst>
            <a:ext uri="{FF2B5EF4-FFF2-40B4-BE49-F238E27FC236}">
              <a16:creationId xmlns:a16="http://schemas.microsoft.com/office/drawing/2014/main" id="{B474A553-19EE-4497-85B2-134C4F74DD14}"/>
            </a:ext>
          </a:extLst>
        </xdr:cNvPr>
        <xdr:cNvSpPr txBox="1"/>
      </xdr:nvSpPr>
      <xdr:spPr>
        <a:xfrm>
          <a:off x="12271150" y="1714500"/>
          <a:ext cx="839333" cy="33542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fld id="{4C99F086-FFDE-4488-BC14-66A55148B599}" type="TxLink">
            <a:rPr lang="en-US" sz="1600" b="1" i="0" u="none" strike="noStrike">
              <a:solidFill>
                <a:srgbClr val="0070C0"/>
              </a:solidFill>
              <a:latin typeface="Calibri"/>
              <a:ea typeface="Calibri"/>
              <a:cs typeface="Calibri"/>
            </a:rPr>
            <a:pPr algn="l"/>
            <a:t>67%</a:t>
          </a:fld>
          <a:endParaRPr lang="en-US" sz="8000" b="1">
            <a:solidFill>
              <a:srgbClr val="0070C0"/>
            </a:solidFill>
            <a:latin typeface="Abadi" panose="020F0502020204030204" pitchFamily="34" charset="0"/>
          </a:endParaRPr>
        </a:p>
      </xdr:txBody>
    </xdr:sp>
    <xdr:clientData/>
  </xdr:twoCellAnchor>
  <xdr:twoCellAnchor>
    <xdr:from>
      <xdr:col>11</xdr:col>
      <xdr:colOff>573089</xdr:colOff>
      <xdr:row>13</xdr:row>
      <xdr:rowOff>74615</xdr:rowOff>
    </xdr:from>
    <xdr:to>
      <xdr:col>16</xdr:col>
      <xdr:colOff>520700</xdr:colOff>
      <xdr:row>18</xdr:row>
      <xdr:rowOff>42863</xdr:rowOff>
    </xdr:to>
    <xdr:sp macro="" textlink="">
      <xdr:nvSpPr>
        <xdr:cNvPr id="108" name="Rectangle: Rounded Corners 107">
          <a:extLst>
            <a:ext uri="{FF2B5EF4-FFF2-40B4-BE49-F238E27FC236}">
              <a16:creationId xmlns:a16="http://schemas.microsoft.com/office/drawing/2014/main" id="{29520A29-FB07-4CC2-B2DA-63ECBE94EA4F}"/>
            </a:ext>
          </a:extLst>
        </xdr:cNvPr>
        <xdr:cNvSpPr/>
      </xdr:nvSpPr>
      <xdr:spPr>
        <a:xfrm>
          <a:off x="9551989" y="2551115"/>
          <a:ext cx="2995611" cy="730248"/>
        </a:xfrm>
        <a:prstGeom prst="roundRect">
          <a:avLst/>
        </a:prstGeom>
        <a:solidFill>
          <a:srgbClr val="FAC2D7"/>
        </a:solidFill>
        <a:ln>
          <a:noFill/>
        </a:ln>
        <a:effectLst>
          <a:outerShdw blurRad="50800" dist="50800" dir="5400000" algn="ctr" rotWithShape="0">
            <a:srgbClr val="000000">
              <a:alpha val="12000"/>
            </a:srgbClr>
          </a:outerShdw>
        </a:effec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12</xdr:col>
      <xdr:colOff>59199</xdr:colOff>
      <xdr:row>16</xdr:row>
      <xdr:rowOff>171257</xdr:rowOff>
    </xdr:from>
    <xdr:to>
      <xdr:col>16</xdr:col>
      <xdr:colOff>330200</xdr:colOff>
      <xdr:row>16</xdr:row>
      <xdr:rowOff>177051</xdr:rowOff>
    </xdr:to>
    <xdr:cxnSp macro="">
      <xdr:nvCxnSpPr>
        <xdr:cNvPr id="109" name="Straight Connector 108">
          <a:extLst>
            <a:ext uri="{FF2B5EF4-FFF2-40B4-BE49-F238E27FC236}">
              <a16:creationId xmlns:a16="http://schemas.microsoft.com/office/drawing/2014/main" id="{70FC3D21-40BD-40B5-9DE2-90BC7221BEC3}"/>
            </a:ext>
          </a:extLst>
        </xdr:cNvPr>
        <xdr:cNvCxnSpPr/>
      </xdr:nvCxnSpPr>
      <xdr:spPr>
        <a:xfrm>
          <a:off x="9524434" y="2972728"/>
          <a:ext cx="2721354" cy="5794"/>
        </a:xfrm>
        <a:prstGeom prst="line">
          <a:avLst/>
        </a:prstGeom>
        <a:ln/>
      </xdr:spPr>
      <xdr:style>
        <a:lnRef idx="3">
          <a:schemeClr val="accent1"/>
        </a:lnRef>
        <a:fillRef idx="0">
          <a:schemeClr val="accent1"/>
        </a:fillRef>
        <a:effectRef idx="2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208414</xdr:colOff>
      <xdr:row>16</xdr:row>
      <xdr:rowOff>152400</xdr:rowOff>
    </xdr:from>
    <xdr:to>
      <xdr:col>15</xdr:col>
      <xdr:colOff>477836</xdr:colOff>
      <xdr:row>18</xdr:row>
      <xdr:rowOff>38100</xdr:rowOff>
    </xdr:to>
    <xdr:sp macro="" textlink="">
      <xdr:nvSpPr>
        <xdr:cNvPr id="112" name="TextBox 111">
          <a:extLst>
            <a:ext uri="{FF2B5EF4-FFF2-40B4-BE49-F238E27FC236}">
              <a16:creationId xmlns:a16="http://schemas.microsoft.com/office/drawing/2014/main" id="{EB4F6AF2-7FB0-401B-9A15-6163BA662B56}"/>
            </a:ext>
          </a:extLst>
        </xdr:cNvPr>
        <xdr:cNvSpPr txBox="1"/>
      </xdr:nvSpPr>
      <xdr:spPr>
        <a:xfrm>
          <a:off x="10725602" y="3255963"/>
          <a:ext cx="1491797" cy="2508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200" b="0">
              <a:solidFill>
                <a:schemeClr val="tx1">
                  <a:lumMod val="65000"/>
                  <a:lumOff val="35000"/>
                </a:schemeClr>
              </a:solidFill>
              <a:latin typeface="Abadi" panose="020F0502020204030204" pitchFamily="34" charset="0"/>
            </a:rPr>
            <a:t>Paper 2</a:t>
          </a:r>
        </a:p>
      </xdr:txBody>
    </xdr:sp>
    <xdr:clientData/>
  </xdr:twoCellAnchor>
  <xdr:twoCellAnchor>
    <xdr:from>
      <xdr:col>3</xdr:col>
      <xdr:colOff>337007</xdr:colOff>
      <xdr:row>14</xdr:row>
      <xdr:rowOff>5477</xdr:rowOff>
    </xdr:from>
    <xdr:to>
      <xdr:col>5</xdr:col>
      <xdr:colOff>307124</xdr:colOff>
      <xdr:row>16</xdr:row>
      <xdr:rowOff>160454</xdr:rowOff>
    </xdr:to>
    <xdr:sp macro="" textlink="working!C9">
      <xdr:nvSpPr>
        <xdr:cNvPr id="116" name="TextBox 115">
          <a:extLst>
            <a:ext uri="{FF2B5EF4-FFF2-40B4-BE49-F238E27FC236}">
              <a16:creationId xmlns:a16="http://schemas.microsoft.com/office/drawing/2014/main" id="{0B0DDB3B-16C6-4C79-AB5F-753F28FFE80C}"/>
            </a:ext>
          </a:extLst>
        </xdr:cNvPr>
        <xdr:cNvSpPr txBox="1"/>
      </xdr:nvSpPr>
      <xdr:spPr>
        <a:xfrm>
          <a:off x="2651229" y="2573699"/>
          <a:ext cx="1846895" cy="52186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fld id="{05021BB5-405D-4BE5-A6B7-58DDD5686F79}" type="TxLink">
            <a:rPr lang="en-US" sz="1800" b="1" i="0" u="none" strike="noStrike">
              <a:solidFill>
                <a:schemeClr val="accent1"/>
              </a:solidFill>
              <a:latin typeface="Calibri"/>
              <a:ea typeface="Calibri"/>
              <a:cs typeface="Calibri"/>
            </a:rPr>
            <a:pPr algn="ctr"/>
            <a:t>YouTube Videos</a:t>
          </a:fld>
          <a:endParaRPr lang="en-US" sz="5400" b="1">
            <a:solidFill>
              <a:schemeClr val="accent1"/>
            </a:solidFill>
            <a:latin typeface="Abadi" panose="020F0502020204030204" pitchFamily="34" charset="0"/>
          </a:endParaRPr>
        </a:p>
      </xdr:txBody>
    </xdr:sp>
    <xdr:clientData/>
  </xdr:twoCellAnchor>
  <xdr:twoCellAnchor>
    <xdr:from>
      <xdr:col>5</xdr:col>
      <xdr:colOff>620246</xdr:colOff>
      <xdr:row>13</xdr:row>
      <xdr:rowOff>55283</xdr:rowOff>
    </xdr:from>
    <xdr:to>
      <xdr:col>7</xdr:col>
      <xdr:colOff>683746</xdr:colOff>
      <xdr:row>16</xdr:row>
      <xdr:rowOff>182283</xdr:rowOff>
    </xdr:to>
    <xdr:sp macro="" textlink="working!G9">
      <xdr:nvSpPr>
        <xdr:cNvPr id="117" name="TextBox 116">
          <a:extLst>
            <a:ext uri="{FF2B5EF4-FFF2-40B4-BE49-F238E27FC236}">
              <a16:creationId xmlns:a16="http://schemas.microsoft.com/office/drawing/2014/main" id="{CE531550-BF3D-4913-84D4-EEE8CFC2B88B}"/>
            </a:ext>
          </a:extLst>
        </xdr:cNvPr>
        <xdr:cNvSpPr txBox="1"/>
      </xdr:nvSpPr>
      <xdr:spPr>
        <a:xfrm>
          <a:off x="4826187" y="2483224"/>
          <a:ext cx="2132853" cy="5005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fld id="{7CAD1BBE-C594-4956-9211-8FB1DA5622BA}" type="TxLink">
            <a:rPr lang="en-US" sz="1100" b="1" i="0" u="none" strike="noStrike">
              <a:solidFill>
                <a:schemeClr val="accent1"/>
              </a:solidFill>
              <a:latin typeface="Calibri"/>
              <a:ea typeface="Calibri"/>
              <a:cs typeface="Calibri"/>
            </a:rPr>
            <a:pPr algn="ctr"/>
            <a:t>Use of abstraction method to define and refine problems</a:t>
          </a:fld>
          <a:endParaRPr lang="en-US" sz="6000" b="1">
            <a:solidFill>
              <a:schemeClr val="accent1"/>
            </a:solidFill>
            <a:latin typeface="Abadi" panose="020F0502020204030204" pitchFamily="34" charset="0"/>
          </a:endParaRPr>
        </a:p>
      </xdr:txBody>
    </xdr:sp>
    <xdr:clientData/>
  </xdr:twoCellAnchor>
  <xdr:twoCellAnchor>
    <xdr:from>
      <xdr:col>8</xdr:col>
      <xdr:colOff>89647</xdr:colOff>
      <xdr:row>13</xdr:row>
      <xdr:rowOff>6632</xdr:rowOff>
    </xdr:from>
    <xdr:to>
      <xdr:col>11</xdr:col>
      <xdr:colOff>358588</xdr:colOff>
      <xdr:row>17</xdr:row>
      <xdr:rowOff>70133</xdr:rowOff>
    </xdr:to>
    <xdr:sp macro="" textlink="working!G10">
      <xdr:nvSpPr>
        <xdr:cNvPr id="118" name="TextBox 117">
          <a:extLst>
            <a:ext uri="{FF2B5EF4-FFF2-40B4-BE49-F238E27FC236}">
              <a16:creationId xmlns:a16="http://schemas.microsoft.com/office/drawing/2014/main" id="{F25E919D-B3AD-4C7F-8665-3E66A493FAEF}"/>
            </a:ext>
          </a:extLst>
        </xdr:cNvPr>
        <xdr:cNvSpPr txBox="1"/>
      </xdr:nvSpPr>
      <xdr:spPr>
        <a:xfrm>
          <a:off x="7074647" y="2434573"/>
          <a:ext cx="2136588" cy="62379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fld id="{E74E978A-EE18-40D8-AB0A-05C94B566FAD}" type="TxLink">
            <a:rPr lang="en-US" sz="1000" b="1" i="0" u="none" strike="noStrike">
              <a:solidFill>
                <a:schemeClr val="accent1"/>
              </a:solidFill>
              <a:latin typeface="Calibri"/>
              <a:ea typeface="Calibri"/>
              <a:cs typeface="Calibri"/>
            </a:rPr>
            <a:pPr algn="ctr"/>
            <a:t>Use of decomposition to to define and refine problems</a:t>
          </a:fld>
          <a:endParaRPr lang="en-US" sz="3600" b="1">
            <a:solidFill>
              <a:schemeClr val="accent1"/>
            </a:solidFill>
            <a:latin typeface="Abadi" panose="020F0502020204030204" pitchFamily="34" charset="0"/>
          </a:endParaRPr>
        </a:p>
      </xdr:txBody>
    </xdr:sp>
    <xdr:clientData/>
  </xdr:twoCellAnchor>
  <xdr:twoCellAnchor>
    <xdr:from>
      <xdr:col>15</xdr:col>
      <xdr:colOff>295797</xdr:colOff>
      <xdr:row>13</xdr:row>
      <xdr:rowOff>93383</xdr:rowOff>
    </xdr:from>
    <xdr:to>
      <xdr:col>16</xdr:col>
      <xdr:colOff>532146</xdr:colOff>
      <xdr:row>16</xdr:row>
      <xdr:rowOff>65947</xdr:rowOff>
    </xdr:to>
    <xdr:sp macro="" textlink="working!M8">
      <xdr:nvSpPr>
        <xdr:cNvPr id="120" name="TextBox 119">
          <a:extLst>
            <a:ext uri="{FF2B5EF4-FFF2-40B4-BE49-F238E27FC236}">
              <a16:creationId xmlns:a16="http://schemas.microsoft.com/office/drawing/2014/main" id="{627E3547-BB77-42D6-AF09-BB839D3D43EF}"/>
            </a:ext>
          </a:extLst>
        </xdr:cNvPr>
        <xdr:cNvSpPr txBox="1"/>
      </xdr:nvSpPr>
      <xdr:spPr>
        <a:xfrm>
          <a:off x="11598797" y="2521324"/>
          <a:ext cx="848937" cy="34609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fld id="{E06CFFD2-EF95-4A9C-9D6A-A9D54850110E}" type="TxLink">
            <a:rPr lang="en-US" sz="1800" b="1" i="0" u="none" strike="noStrike">
              <a:solidFill>
                <a:schemeClr val="accent1"/>
              </a:solidFill>
              <a:latin typeface="Calibri"/>
              <a:ea typeface="Calibri"/>
              <a:cs typeface="Calibri"/>
            </a:rPr>
            <a:pPr algn="l"/>
            <a:t>57%</a:t>
          </a:fld>
          <a:endParaRPr lang="en-US" sz="13800" b="1">
            <a:solidFill>
              <a:schemeClr val="accent1"/>
            </a:solidFill>
            <a:latin typeface="Abadi" panose="020F0502020204030204" pitchFamily="34" charset="0"/>
          </a:endParaRPr>
        </a:p>
      </xdr:txBody>
    </xdr:sp>
    <xdr:clientData/>
  </xdr:twoCellAnchor>
  <xdr:twoCellAnchor>
    <xdr:from>
      <xdr:col>11</xdr:col>
      <xdr:colOff>290071</xdr:colOff>
      <xdr:row>64</xdr:row>
      <xdr:rowOff>34469</xdr:rowOff>
    </xdr:from>
    <xdr:to>
      <xdr:col>17</xdr:col>
      <xdr:colOff>197437</xdr:colOff>
      <xdr:row>76</xdr:row>
      <xdr:rowOff>16541</xdr:rowOff>
    </xdr:to>
    <xdr:graphicFrame macro="">
      <xdr:nvGraphicFramePr>
        <xdr:cNvPr id="45" name="Chart 44">
          <a:extLst>
            <a:ext uri="{FF2B5EF4-FFF2-40B4-BE49-F238E27FC236}">
              <a16:creationId xmlns:a16="http://schemas.microsoft.com/office/drawing/2014/main" id="{3DD00339-85BD-41EA-B5F4-388B64E4D2F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13</xdr:col>
      <xdr:colOff>604291</xdr:colOff>
      <xdr:row>70</xdr:row>
      <xdr:rowOff>24922</xdr:rowOff>
    </xdr:from>
    <xdr:to>
      <xdr:col>15</xdr:col>
      <xdr:colOff>125721</xdr:colOff>
      <xdr:row>72</xdr:row>
      <xdr:rowOff>177884</xdr:rowOff>
    </xdr:to>
    <xdr:sp macro="" textlink="working!$C$11">
      <xdr:nvSpPr>
        <xdr:cNvPr id="46" name="TextBox 45">
          <a:extLst>
            <a:ext uri="{FF2B5EF4-FFF2-40B4-BE49-F238E27FC236}">
              <a16:creationId xmlns:a16="http://schemas.microsoft.com/office/drawing/2014/main" id="{46F7C980-7C1A-430E-8F67-5FB3D9E76934}"/>
            </a:ext>
          </a:extLst>
        </xdr:cNvPr>
        <xdr:cNvSpPr txBox="1"/>
      </xdr:nvSpPr>
      <xdr:spPr>
        <a:xfrm>
          <a:off x="10637291" y="11708922"/>
          <a:ext cx="737001" cy="51581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fld id="{22DE97DE-3488-4EC0-B703-E46A4979A169}" type="TxLink">
            <a:rPr lang="en-US" sz="1800" b="1" i="0" u="none" strike="noStrike">
              <a:solidFill>
                <a:schemeClr val="accent1"/>
              </a:solidFill>
              <a:latin typeface="Calibri"/>
              <a:ea typeface="Calibri"/>
              <a:cs typeface="Calibri"/>
            </a:rPr>
            <a:pPr algn="l"/>
            <a:t>1%</a:t>
          </a:fld>
          <a:endParaRPr lang="en-US" sz="9600" b="1">
            <a:solidFill>
              <a:schemeClr val="accent1"/>
            </a:solidFill>
            <a:latin typeface="Abadi" panose="020F0502020204030204" pitchFamily="34" charset="0"/>
          </a:endParaRPr>
        </a:p>
      </xdr:txBody>
    </xdr:sp>
    <xdr:clientData/>
  </xdr:twoCellAnchor>
  <xdr:twoCellAnchor>
    <xdr:from>
      <xdr:col>11</xdr:col>
      <xdr:colOff>186232</xdr:colOff>
      <xdr:row>45</xdr:row>
      <xdr:rowOff>56029</xdr:rowOff>
    </xdr:from>
    <xdr:to>
      <xdr:col>17</xdr:col>
      <xdr:colOff>93598</xdr:colOff>
      <xdr:row>57</xdr:row>
      <xdr:rowOff>49840</xdr:rowOff>
    </xdr:to>
    <xdr:graphicFrame macro="">
      <xdr:nvGraphicFramePr>
        <xdr:cNvPr id="47" name="Chart 46">
          <a:extLst>
            <a:ext uri="{FF2B5EF4-FFF2-40B4-BE49-F238E27FC236}">
              <a16:creationId xmlns:a16="http://schemas.microsoft.com/office/drawing/2014/main" id="{38683B2A-3F54-41CD-A752-5EA6DD4FF19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13</xdr:col>
      <xdr:colOff>497988</xdr:colOff>
      <xdr:row>51</xdr:row>
      <xdr:rowOff>85538</xdr:rowOff>
    </xdr:from>
    <xdr:to>
      <xdr:col>15</xdr:col>
      <xdr:colOff>14354</xdr:colOff>
      <xdr:row>54</xdr:row>
      <xdr:rowOff>62409</xdr:rowOff>
    </xdr:to>
    <xdr:sp macro="" textlink="working!C4">
      <xdr:nvSpPr>
        <xdr:cNvPr id="49" name="TextBox 48">
          <a:extLst>
            <a:ext uri="{FF2B5EF4-FFF2-40B4-BE49-F238E27FC236}">
              <a16:creationId xmlns:a16="http://schemas.microsoft.com/office/drawing/2014/main" id="{0137BC3B-809D-4E9E-83BC-0547C363F729}"/>
            </a:ext>
          </a:extLst>
        </xdr:cNvPr>
        <xdr:cNvSpPr txBox="1"/>
      </xdr:nvSpPr>
      <xdr:spPr>
        <a:xfrm>
          <a:off x="10569383" y="10216003"/>
          <a:ext cx="742064" cy="530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fld id="{CA2AC6C0-5A53-43B0-B3DB-E57ECC965725}" type="TxLink">
            <a:rPr lang="en-US" sz="1800" b="1" i="0" u="none" strike="noStrike">
              <a:solidFill>
                <a:schemeClr val="accent1"/>
              </a:solidFill>
              <a:latin typeface="Calibri"/>
              <a:ea typeface="Calibri"/>
              <a:cs typeface="Calibri"/>
            </a:rPr>
            <a:pPr algn="l"/>
            <a:t>0%</a:t>
          </a:fld>
          <a:endParaRPr lang="en-US" sz="19900" b="1">
            <a:solidFill>
              <a:schemeClr val="accent1"/>
            </a:solidFill>
            <a:latin typeface="Abadi" panose="020F0502020204030204" pitchFamily="34" charset="0"/>
          </a:endParaRPr>
        </a:p>
      </xdr:txBody>
    </xdr:sp>
    <xdr:clientData/>
  </xdr:twoCellAnchor>
  <xdr:twoCellAnchor>
    <xdr:from>
      <xdr:col>10</xdr:col>
      <xdr:colOff>366060</xdr:colOff>
      <xdr:row>79</xdr:row>
      <xdr:rowOff>14941</xdr:rowOff>
    </xdr:from>
    <xdr:to>
      <xdr:col>18</xdr:col>
      <xdr:colOff>298824</xdr:colOff>
      <xdr:row>88</xdr:row>
      <xdr:rowOff>143435</xdr:rowOff>
    </xdr:to>
    <xdr:graphicFrame macro="">
      <xdr:nvGraphicFramePr>
        <xdr:cNvPr id="50" name="Chart 49">
          <a:extLst>
            <a:ext uri="{FF2B5EF4-FFF2-40B4-BE49-F238E27FC236}">
              <a16:creationId xmlns:a16="http://schemas.microsoft.com/office/drawing/2014/main" id="{38D19963-5996-4A1E-9A5F-1684C793FFA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10</xdr:col>
      <xdr:colOff>427182</xdr:colOff>
      <xdr:row>101</xdr:row>
      <xdr:rowOff>138545</xdr:rowOff>
    </xdr:from>
    <xdr:to>
      <xdr:col>18</xdr:col>
      <xdr:colOff>357909</xdr:colOff>
      <xdr:row>111</xdr:row>
      <xdr:rowOff>110836</xdr:rowOff>
    </xdr:to>
    <xdr:graphicFrame macro="">
      <xdr:nvGraphicFramePr>
        <xdr:cNvPr id="51" name="Chart 50">
          <a:extLst>
            <a:ext uri="{FF2B5EF4-FFF2-40B4-BE49-F238E27FC236}">
              <a16:creationId xmlns:a16="http://schemas.microsoft.com/office/drawing/2014/main" id="{0AA45934-B73A-4B75-9BA9-E55B1861C7F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5</xdr:col>
      <xdr:colOff>209779</xdr:colOff>
      <xdr:row>22</xdr:row>
      <xdr:rowOff>110448</xdr:rowOff>
    </xdr:from>
    <xdr:to>
      <xdr:col>10</xdr:col>
      <xdr:colOff>335643</xdr:colOff>
      <xdr:row>25</xdr:row>
      <xdr:rowOff>9072</xdr:rowOff>
    </xdr:to>
    <xdr:sp macro="" textlink="working!E23">
      <xdr:nvSpPr>
        <xdr:cNvPr id="55" name="TextBox 54">
          <a:extLst>
            <a:ext uri="{FF2B5EF4-FFF2-40B4-BE49-F238E27FC236}">
              <a16:creationId xmlns:a16="http://schemas.microsoft.com/office/drawing/2014/main" id="{A66210CC-D920-4DED-9EA1-EFA064D4BCBC}"/>
            </a:ext>
          </a:extLst>
        </xdr:cNvPr>
        <xdr:cNvSpPr txBox="1"/>
      </xdr:nvSpPr>
      <xdr:spPr>
        <a:xfrm>
          <a:off x="4400779" y="4346805"/>
          <a:ext cx="4108221" cy="44291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2800" b="1" i="0" u="none" strike="noStrike">
              <a:solidFill>
                <a:srgbClr val="0070C0"/>
              </a:solidFill>
              <a:latin typeface="Calibri"/>
              <a:ea typeface="Calibri"/>
              <a:cs typeface="Calibri"/>
            </a:rPr>
            <a:t>Unit Index</a:t>
          </a:r>
          <a:endParaRPr lang="en-US" sz="7200" b="1">
            <a:solidFill>
              <a:srgbClr val="0070C0"/>
            </a:solidFill>
            <a:latin typeface="Abadi" panose="020F0502020204030204" pitchFamily="34" charset="0"/>
          </a:endParaRPr>
        </a:p>
      </xdr:txBody>
    </xdr:sp>
    <xdr:clientData/>
  </xdr:twoCellAnchor>
  <xdr:twoCellAnchor>
    <xdr:from>
      <xdr:col>0</xdr:col>
      <xdr:colOff>221572</xdr:colOff>
      <xdr:row>25</xdr:row>
      <xdr:rowOff>123369</xdr:rowOff>
    </xdr:from>
    <xdr:to>
      <xdr:col>17</xdr:col>
      <xdr:colOff>9073</xdr:colOff>
      <xdr:row>28</xdr:row>
      <xdr:rowOff>136068</xdr:rowOff>
    </xdr:to>
    <xdr:sp macro="" textlink="">
      <xdr:nvSpPr>
        <xdr:cNvPr id="62" name="Rectangle: Rounded Corners 61">
          <a:extLst>
            <a:ext uri="{FF2B5EF4-FFF2-40B4-BE49-F238E27FC236}">
              <a16:creationId xmlns:a16="http://schemas.microsoft.com/office/drawing/2014/main" id="{06C57446-708C-4A1D-AAA2-3F60B6149949}"/>
            </a:ext>
          </a:extLst>
        </xdr:cNvPr>
        <xdr:cNvSpPr/>
      </xdr:nvSpPr>
      <xdr:spPr>
        <a:xfrm>
          <a:off x="221572" y="4659083"/>
          <a:ext cx="12251644" cy="556985"/>
        </a:xfrm>
        <a:prstGeom prst="roundRect">
          <a:avLst/>
        </a:prstGeom>
        <a:solidFill>
          <a:schemeClr val="accent4">
            <a:lumMod val="40000"/>
            <a:lumOff val="60000"/>
          </a:schemeClr>
        </a:solidFill>
        <a:ln>
          <a:noFill/>
        </a:ln>
        <a:effectLst>
          <a:outerShdw blurRad="50800" dist="50800" dir="5400000" algn="ctr" rotWithShape="0">
            <a:srgbClr val="000000">
              <a:alpha val="12000"/>
            </a:srgbClr>
          </a:outerShdw>
        </a:effec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4</xdr:col>
      <xdr:colOff>670608</xdr:colOff>
      <xdr:row>25</xdr:row>
      <xdr:rowOff>135847</xdr:rowOff>
    </xdr:from>
    <xdr:to>
      <xdr:col>12</xdr:col>
      <xdr:colOff>163287</xdr:colOff>
      <xdr:row>28</xdr:row>
      <xdr:rowOff>34471</xdr:rowOff>
    </xdr:to>
    <xdr:sp macro="" textlink="working!E23">
      <xdr:nvSpPr>
        <xdr:cNvPr id="75" name="TextBox 74">
          <a:extLst>
            <a:ext uri="{FF2B5EF4-FFF2-40B4-BE49-F238E27FC236}">
              <a16:creationId xmlns:a16="http://schemas.microsoft.com/office/drawing/2014/main" id="{D20D052C-BC09-4A59-AA81-648C981FC517}"/>
            </a:ext>
          </a:extLst>
        </xdr:cNvPr>
        <xdr:cNvSpPr txBox="1"/>
      </xdr:nvSpPr>
      <xdr:spPr>
        <a:xfrm>
          <a:off x="3591608" y="4671561"/>
          <a:ext cx="5996893" cy="44291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2800" b="1" i="0" u="none" strike="noStrike">
              <a:solidFill>
                <a:srgbClr val="0070C0"/>
              </a:solidFill>
              <a:latin typeface="Calibri"/>
              <a:ea typeface="Calibri"/>
              <a:cs typeface="Calibri"/>
            </a:rPr>
            <a:t>Revision Performance Analysis</a:t>
          </a:r>
          <a:endParaRPr lang="en-US" sz="7200" b="1">
            <a:solidFill>
              <a:srgbClr val="0070C0"/>
            </a:solidFill>
            <a:latin typeface="Abadi" panose="020F0502020204030204" pitchFamily="34" charset="0"/>
          </a:endParaRPr>
        </a:p>
      </xdr:txBody>
    </xdr:sp>
    <xdr:clientData/>
  </xdr:twoCellAnchor>
  <xdr:twoCellAnchor editAs="oneCell">
    <xdr:from>
      <xdr:col>4</xdr:col>
      <xdr:colOff>807357</xdr:colOff>
      <xdr:row>25</xdr:row>
      <xdr:rowOff>172351</xdr:rowOff>
    </xdr:from>
    <xdr:to>
      <xdr:col>5</xdr:col>
      <xdr:colOff>108857</xdr:colOff>
      <xdr:row>29</xdr:row>
      <xdr:rowOff>18136</xdr:rowOff>
    </xdr:to>
    <xdr:pic>
      <xdr:nvPicPr>
        <xdr:cNvPr id="79" name="Graphic 78" descr="Research with solid fill">
          <a:extLst>
            <a:ext uri="{FF2B5EF4-FFF2-40B4-BE49-F238E27FC236}">
              <a16:creationId xmlns:a16="http://schemas.microsoft.com/office/drawing/2014/main" id="{BBF7E848-7637-9D03-1599-ED7903B927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15"/>
            </a:ext>
          </a:extLst>
        </a:blip>
        <a:stretch>
          <a:fillRect/>
        </a:stretch>
      </xdr:blipFill>
      <xdr:spPr>
        <a:xfrm>
          <a:off x="3728357" y="4708065"/>
          <a:ext cx="571500" cy="571500"/>
        </a:xfrm>
        <a:prstGeom prst="rect">
          <a:avLst/>
        </a:prstGeom>
      </xdr:spPr>
    </xdr:pic>
    <xdr:clientData/>
  </xdr:twoCellAnchor>
  <xdr:twoCellAnchor>
    <xdr:from>
      <xdr:col>8</xdr:col>
      <xdr:colOff>369658</xdr:colOff>
      <xdr:row>20</xdr:row>
      <xdr:rowOff>43543</xdr:rowOff>
    </xdr:from>
    <xdr:to>
      <xdr:col>16</xdr:col>
      <xdr:colOff>381000</xdr:colOff>
      <xdr:row>22</xdr:row>
      <xdr:rowOff>136071</xdr:rowOff>
    </xdr:to>
    <xdr:grpSp>
      <xdr:nvGrpSpPr>
        <xdr:cNvPr id="76" name="Group 75">
          <a:extLst>
            <a:ext uri="{FF2B5EF4-FFF2-40B4-BE49-F238E27FC236}">
              <a16:creationId xmlns:a16="http://schemas.microsoft.com/office/drawing/2014/main" id="{3F2B1DD0-B316-F208-F2EC-8261A048A55E}"/>
            </a:ext>
          </a:extLst>
        </xdr:cNvPr>
        <xdr:cNvGrpSpPr/>
      </xdr:nvGrpSpPr>
      <xdr:grpSpPr>
        <a:xfrm>
          <a:off x="7117369" y="3853543"/>
          <a:ext cx="4904184" cy="473528"/>
          <a:chOff x="405945" y="3690257"/>
          <a:chExt cx="4909913" cy="455386"/>
        </a:xfrm>
      </xdr:grpSpPr>
      <xdr:sp macro="" textlink="">
        <xdr:nvSpPr>
          <xdr:cNvPr id="44" name="Rectangle: Rounded Corners 43">
            <a:hlinkClick xmlns:r="http://schemas.openxmlformats.org/officeDocument/2006/relationships" r:id="rId16"/>
            <a:extLst>
              <a:ext uri="{FF2B5EF4-FFF2-40B4-BE49-F238E27FC236}">
                <a16:creationId xmlns:a16="http://schemas.microsoft.com/office/drawing/2014/main" id="{4387E614-47FA-6569-F5F8-A0EB7670F6F4}"/>
              </a:ext>
            </a:extLst>
          </xdr:cNvPr>
          <xdr:cNvSpPr/>
        </xdr:nvSpPr>
        <xdr:spPr>
          <a:xfrm>
            <a:off x="405945" y="3726542"/>
            <a:ext cx="746127" cy="419101"/>
          </a:xfrm>
          <a:prstGeom prst="roundRect">
            <a:avLst/>
          </a:prstGeom>
          <a:solidFill>
            <a:srgbClr val="FAC2D7"/>
          </a:solidFill>
          <a:ln>
            <a:noFill/>
          </a:ln>
          <a:effectLst>
            <a:outerShdw blurRad="50800" dist="50800" dir="5400000" algn="ctr" rotWithShape="0">
              <a:srgbClr val="000000">
                <a:alpha val="12000"/>
              </a:srgbClr>
            </a:out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1800" b="1">
                <a:solidFill>
                  <a:schemeClr val="tx1"/>
                </a:solidFill>
              </a:rPr>
              <a:t>2.1</a:t>
            </a:r>
          </a:p>
        </xdr:txBody>
      </xdr:sp>
      <xdr:sp macro="" textlink="">
        <xdr:nvSpPr>
          <xdr:cNvPr id="54" name="Rectangle: Rounded Corners 53">
            <a:hlinkClick xmlns:r="http://schemas.openxmlformats.org/officeDocument/2006/relationships" r:id="rId17"/>
            <a:extLst>
              <a:ext uri="{FF2B5EF4-FFF2-40B4-BE49-F238E27FC236}">
                <a16:creationId xmlns:a16="http://schemas.microsoft.com/office/drawing/2014/main" id="{0EFC492F-355C-46AA-BFE4-ACB260422BE4}"/>
              </a:ext>
            </a:extLst>
          </xdr:cNvPr>
          <xdr:cNvSpPr/>
        </xdr:nvSpPr>
        <xdr:spPr>
          <a:xfrm>
            <a:off x="1238702" y="3719285"/>
            <a:ext cx="746127" cy="419101"/>
          </a:xfrm>
          <a:prstGeom prst="roundRect">
            <a:avLst/>
          </a:prstGeom>
          <a:solidFill>
            <a:srgbClr val="FAC2D7"/>
          </a:solidFill>
          <a:ln>
            <a:noFill/>
          </a:ln>
          <a:effectLst>
            <a:outerShdw blurRad="50800" dist="50800" dir="5400000" algn="ctr" rotWithShape="0">
              <a:srgbClr val="000000">
                <a:alpha val="12000"/>
              </a:srgbClr>
            </a:out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1800" b="1">
                <a:solidFill>
                  <a:schemeClr val="tx1"/>
                </a:solidFill>
              </a:rPr>
              <a:t>2.2</a:t>
            </a:r>
          </a:p>
        </xdr:txBody>
      </xdr:sp>
      <xdr:sp macro="" textlink="">
        <xdr:nvSpPr>
          <xdr:cNvPr id="56" name="Rectangle: Rounded Corners 55">
            <a:hlinkClick xmlns:r="http://schemas.openxmlformats.org/officeDocument/2006/relationships" r:id="rId18"/>
            <a:extLst>
              <a:ext uri="{FF2B5EF4-FFF2-40B4-BE49-F238E27FC236}">
                <a16:creationId xmlns:a16="http://schemas.microsoft.com/office/drawing/2014/main" id="{EBFD08B6-B63C-4E9B-A64E-DE9A08A0386F}"/>
              </a:ext>
            </a:extLst>
          </xdr:cNvPr>
          <xdr:cNvSpPr/>
        </xdr:nvSpPr>
        <xdr:spPr>
          <a:xfrm>
            <a:off x="2071459" y="3712028"/>
            <a:ext cx="746127" cy="419101"/>
          </a:xfrm>
          <a:prstGeom prst="roundRect">
            <a:avLst/>
          </a:prstGeom>
          <a:solidFill>
            <a:srgbClr val="FAC2D7"/>
          </a:solidFill>
          <a:ln>
            <a:noFill/>
          </a:ln>
          <a:effectLst>
            <a:outerShdw blurRad="50800" dist="50800" dir="5400000" algn="ctr" rotWithShape="0">
              <a:srgbClr val="000000">
                <a:alpha val="12000"/>
              </a:srgbClr>
            </a:out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1800" b="1">
                <a:solidFill>
                  <a:schemeClr val="tx1"/>
                </a:solidFill>
              </a:rPr>
              <a:t>2.3</a:t>
            </a:r>
          </a:p>
        </xdr:txBody>
      </xdr:sp>
      <xdr:sp macro="" textlink="">
        <xdr:nvSpPr>
          <xdr:cNvPr id="58" name="Rectangle: Rounded Corners 57">
            <a:hlinkClick xmlns:r="http://schemas.openxmlformats.org/officeDocument/2006/relationships" r:id="rId19"/>
            <a:extLst>
              <a:ext uri="{FF2B5EF4-FFF2-40B4-BE49-F238E27FC236}">
                <a16:creationId xmlns:a16="http://schemas.microsoft.com/office/drawing/2014/main" id="{ABB3650D-70F0-4B04-B384-33BE67271BA1}"/>
              </a:ext>
            </a:extLst>
          </xdr:cNvPr>
          <xdr:cNvSpPr/>
        </xdr:nvSpPr>
        <xdr:spPr>
          <a:xfrm>
            <a:off x="2904216" y="3704771"/>
            <a:ext cx="746127" cy="419101"/>
          </a:xfrm>
          <a:prstGeom prst="roundRect">
            <a:avLst/>
          </a:prstGeom>
          <a:solidFill>
            <a:srgbClr val="FAC2D7"/>
          </a:solidFill>
          <a:ln>
            <a:noFill/>
          </a:ln>
          <a:effectLst>
            <a:outerShdw blurRad="50800" dist="50800" dir="5400000" algn="ctr" rotWithShape="0">
              <a:srgbClr val="000000">
                <a:alpha val="12000"/>
              </a:srgbClr>
            </a:out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1800" b="1">
                <a:solidFill>
                  <a:schemeClr val="tx1"/>
                </a:solidFill>
              </a:rPr>
              <a:t>2.4</a:t>
            </a:r>
          </a:p>
        </xdr:txBody>
      </xdr:sp>
      <xdr:sp macro="" textlink="">
        <xdr:nvSpPr>
          <xdr:cNvPr id="73" name="Rectangle: Rounded Corners 72">
            <a:hlinkClick xmlns:r="http://schemas.openxmlformats.org/officeDocument/2006/relationships" r:id="rId20"/>
            <a:extLst>
              <a:ext uri="{FF2B5EF4-FFF2-40B4-BE49-F238E27FC236}">
                <a16:creationId xmlns:a16="http://schemas.microsoft.com/office/drawing/2014/main" id="{7C49F084-A8D8-4C33-9F4E-0027DEA27FDB}"/>
              </a:ext>
            </a:extLst>
          </xdr:cNvPr>
          <xdr:cNvSpPr/>
        </xdr:nvSpPr>
        <xdr:spPr>
          <a:xfrm>
            <a:off x="3736973" y="3697514"/>
            <a:ext cx="746127" cy="419101"/>
          </a:xfrm>
          <a:prstGeom prst="roundRect">
            <a:avLst/>
          </a:prstGeom>
          <a:solidFill>
            <a:srgbClr val="FAC2D7"/>
          </a:solidFill>
          <a:ln>
            <a:noFill/>
          </a:ln>
          <a:effectLst>
            <a:outerShdw blurRad="50800" dist="50800" dir="5400000" algn="ctr" rotWithShape="0">
              <a:srgbClr val="000000">
                <a:alpha val="12000"/>
              </a:srgbClr>
            </a:out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1800" b="1">
                <a:solidFill>
                  <a:schemeClr val="tx1"/>
                </a:solidFill>
              </a:rPr>
              <a:t>2.5</a:t>
            </a:r>
          </a:p>
        </xdr:txBody>
      </xdr:sp>
      <xdr:sp macro="" textlink="">
        <xdr:nvSpPr>
          <xdr:cNvPr id="74" name="Rectangle: Rounded Corners 73">
            <a:hlinkClick xmlns:r="http://schemas.openxmlformats.org/officeDocument/2006/relationships" r:id="rId21"/>
            <a:extLst>
              <a:ext uri="{FF2B5EF4-FFF2-40B4-BE49-F238E27FC236}">
                <a16:creationId xmlns:a16="http://schemas.microsoft.com/office/drawing/2014/main" id="{E99342FB-BFEE-4143-A063-4EBAD5E073C0}"/>
              </a:ext>
            </a:extLst>
          </xdr:cNvPr>
          <xdr:cNvSpPr/>
        </xdr:nvSpPr>
        <xdr:spPr>
          <a:xfrm>
            <a:off x="4569731" y="3690257"/>
            <a:ext cx="746127" cy="419101"/>
          </a:xfrm>
          <a:prstGeom prst="roundRect">
            <a:avLst/>
          </a:prstGeom>
          <a:solidFill>
            <a:srgbClr val="FAC2D7"/>
          </a:solidFill>
          <a:ln>
            <a:noFill/>
          </a:ln>
          <a:effectLst>
            <a:outerShdw blurRad="50800" dist="50800" dir="5400000" algn="ctr" rotWithShape="0">
              <a:srgbClr val="000000">
                <a:alpha val="12000"/>
              </a:srgbClr>
            </a:out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1800" b="1">
                <a:solidFill>
                  <a:schemeClr val="tx1"/>
                </a:solidFill>
              </a:rPr>
              <a:t>3.0</a:t>
            </a:r>
          </a:p>
        </xdr:txBody>
      </xdr:sp>
    </xdr:grpSp>
    <xdr:clientData/>
  </xdr:twoCellAnchor>
  <xdr:twoCellAnchor>
    <xdr:from>
      <xdr:col>1</xdr:col>
      <xdr:colOff>231773</xdr:colOff>
      <xdr:row>20</xdr:row>
      <xdr:rowOff>50800</xdr:rowOff>
    </xdr:from>
    <xdr:to>
      <xdr:col>5</xdr:col>
      <xdr:colOff>1177472</xdr:colOff>
      <xdr:row>22</xdr:row>
      <xdr:rowOff>143328</xdr:rowOff>
    </xdr:to>
    <xdr:grpSp>
      <xdr:nvGrpSpPr>
        <xdr:cNvPr id="91" name="Group 90">
          <a:extLst>
            <a:ext uri="{FF2B5EF4-FFF2-40B4-BE49-F238E27FC236}">
              <a16:creationId xmlns:a16="http://schemas.microsoft.com/office/drawing/2014/main" id="{62F8B21B-49F6-48F8-80D0-BD1523E56FE4}"/>
            </a:ext>
          </a:extLst>
        </xdr:cNvPr>
        <xdr:cNvGrpSpPr/>
      </xdr:nvGrpSpPr>
      <xdr:grpSpPr>
        <a:xfrm>
          <a:off x="452352" y="3860800"/>
          <a:ext cx="4795804" cy="473528"/>
          <a:chOff x="405945" y="3690257"/>
          <a:chExt cx="4909913" cy="455386"/>
        </a:xfrm>
      </xdr:grpSpPr>
      <xdr:sp macro="" textlink="">
        <xdr:nvSpPr>
          <xdr:cNvPr id="92" name="Rectangle: Rounded Corners 91">
            <a:hlinkClick xmlns:r="http://schemas.openxmlformats.org/officeDocument/2006/relationships" r:id="rId22"/>
            <a:extLst>
              <a:ext uri="{FF2B5EF4-FFF2-40B4-BE49-F238E27FC236}">
                <a16:creationId xmlns:a16="http://schemas.microsoft.com/office/drawing/2014/main" id="{B0E7344F-65E3-056C-7D3E-465C06927F8E}"/>
              </a:ext>
            </a:extLst>
          </xdr:cNvPr>
          <xdr:cNvSpPr/>
        </xdr:nvSpPr>
        <xdr:spPr>
          <a:xfrm>
            <a:off x="405945" y="3726542"/>
            <a:ext cx="746127" cy="419101"/>
          </a:xfrm>
          <a:prstGeom prst="roundRect">
            <a:avLst/>
          </a:prstGeom>
          <a:solidFill>
            <a:schemeClr val="accent6">
              <a:lumMod val="20000"/>
              <a:lumOff val="80000"/>
            </a:schemeClr>
          </a:solidFill>
          <a:ln>
            <a:noFill/>
          </a:ln>
          <a:effectLst>
            <a:outerShdw blurRad="50800" dist="50800" dir="5400000" algn="ctr" rotWithShape="0">
              <a:srgbClr val="000000">
                <a:alpha val="12000"/>
              </a:srgbClr>
            </a:out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1800" b="1">
                <a:solidFill>
                  <a:schemeClr val="tx1"/>
                </a:solidFill>
              </a:rPr>
              <a:t>1.1</a:t>
            </a:r>
          </a:p>
        </xdr:txBody>
      </xdr:sp>
      <xdr:sp macro="" textlink="">
        <xdr:nvSpPr>
          <xdr:cNvPr id="93" name="Rectangle: Rounded Corners 92">
            <a:hlinkClick xmlns:r="http://schemas.openxmlformats.org/officeDocument/2006/relationships" r:id="rId23"/>
            <a:extLst>
              <a:ext uri="{FF2B5EF4-FFF2-40B4-BE49-F238E27FC236}">
                <a16:creationId xmlns:a16="http://schemas.microsoft.com/office/drawing/2014/main" id="{4FF85F04-866F-D3E3-E11A-DE2F6F63AB0B}"/>
              </a:ext>
            </a:extLst>
          </xdr:cNvPr>
          <xdr:cNvSpPr/>
        </xdr:nvSpPr>
        <xdr:spPr>
          <a:xfrm>
            <a:off x="1238702" y="3719285"/>
            <a:ext cx="746127" cy="419101"/>
          </a:xfrm>
          <a:prstGeom prst="roundRect">
            <a:avLst/>
          </a:prstGeom>
          <a:solidFill>
            <a:schemeClr val="accent6">
              <a:lumMod val="20000"/>
              <a:lumOff val="80000"/>
            </a:schemeClr>
          </a:solidFill>
          <a:ln>
            <a:noFill/>
          </a:ln>
          <a:effectLst>
            <a:outerShdw blurRad="50800" dist="50800" dir="5400000" algn="ctr" rotWithShape="0">
              <a:srgbClr val="000000">
                <a:alpha val="12000"/>
              </a:srgbClr>
            </a:out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1800" b="1">
                <a:solidFill>
                  <a:schemeClr val="tx1"/>
                </a:solidFill>
              </a:rPr>
              <a:t>1.2</a:t>
            </a:r>
          </a:p>
        </xdr:txBody>
      </xdr:sp>
      <xdr:sp macro="" textlink="">
        <xdr:nvSpPr>
          <xdr:cNvPr id="94" name="Rectangle: Rounded Corners 93">
            <a:hlinkClick xmlns:r="http://schemas.openxmlformats.org/officeDocument/2006/relationships" r:id="rId24"/>
            <a:extLst>
              <a:ext uri="{FF2B5EF4-FFF2-40B4-BE49-F238E27FC236}">
                <a16:creationId xmlns:a16="http://schemas.microsoft.com/office/drawing/2014/main" id="{151D5CB7-D1F3-4D99-80E3-9D0246C4664B}"/>
              </a:ext>
            </a:extLst>
          </xdr:cNvPr>
          <xdr:cNvSpPr/>
        </xdr:nvSpPr>
        <xdr:spPr>
          <a:xfrm>
            <a:off x="2071459" y="3712028"/>
            <a:ext cx="746127" cy="419101"/>
          </a:xfrm>
          <a:prstGeom prst="roundRect">
            <a:avLst/>
          </a:prstGeom>
          <a:solidFill>
            <a:schemeClr val="accent6">
              <a:lumMod val="20000"/>
              <a:lumOff val="80000"/>
            </a:schemeClr>
          </a:solidFill>
          <a:ln>
            <a:noFill/>
          </a:ln>
          <a:effectLst>
            <a:outerShdw blurRad="50800" dist="50800" dir="5400000" algn="ctr" rotWithShape="0">
              <a:srgbClr val="000000">
                <a:alpha val="12000"/>
              </a:srgbClr>
            </a:out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1800" b="1">
                <a:solidFill>
                  <a:schemeClr val="tx1"/>
                </a:solidFill>
              </a:rPr>
              <a:t>1.3</a:t>
            </a:r>
          </a:p>
        </xdr:txBody>
      </xdr:sp>
      <xdr:sp macro="" textlink="">
        <xdr:nvSpPr>
          <xdr:cNvPr id="95" name="Rectangle: Rounded Corners 94">
            <a:hlinkClick xmlns:r="http://schemas.openxmlformats.org/officeDocument/2006/relationships" r:id="rId25"/>
            <a:extLst>
              <a:ext uri="{FF2B5EF4-FFF2-40B4-BE49-F238E27FC236}">
                <a16:creationId xmlns:a16="http://schemas.microsoft.com/office/drawing/2014/main" id="{109AF570-0825-3F2B-BDC5-20CF0E5E5D8E}"/>
              </a:ext>
            </a:extLst>
          </xdr:cNvPr>
          <xdr:cNvSpPr/>
        </xdr:nvSpPr>
        <xdr:spPr>
          <a:xfrm>
            <a:off x="2904216" y="3704771"/>
            <a:ext cx="746127" cy="419101"/>
          </a:xfrm>
          <a:prstGeom prst="roundRect">
            <a:avLst/>
          </a:prstGeom>
          <a:solidFill>
            <a:schemeClr val="accent6">
              <a:lumMod val="20000"/>
              <a:lumOff val="80000"/>
            </a:schemeClr>
          </a:solidFill>
          <a:ln>
            <a:noFill/>
          </a:ln>
          <a:effectLst>
            <a:outerShdw blurRad="50800" dist="50800" dir="5400000" algn="ctr" rotWithShape="0">
              <a:srgbClr val="000000">
                <a:alpha val="12000"/>
              </a:srgbClr>
            </a:out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1800" b="1">
                <a:solidFill>
                  <a:schemeClr val="tx1"/>
                </a:solidFill>
              </a:rPr>
              <a:t>1.4</a:t>
            </a:r>
          </a:p>
        </xdr:txBody>
      </xdr:sp>
      <xdr:sp macro="" textlink="">
        <xdr:nvSpPr>
          <xdr:cNvPr id="103" name="Rectangle: Rounded Corners 102">
            <a:hlinkClick xmlns:r="http://schemas.openxmlformats.org/officeDocument/2006/relationships" r:id="rId26"/>
            <a:extLst>
              <a:ext uri="{FF2B5EF4-FFF2-40B4-BE49-F238E27FC236}">
                <a16:creationId xmlns:a16="http://schemas.microsoft.com/office/drawing/2014/main" id="{8D18004B-BACB-D18F-BBA9-8B81F20D1EE4}"/>
              </a:ext>
            </a:extLst>
          </xdr:cNvPr>
          <xdr:cNvSpPr/>
        </xdr:nvSpPr>
        <xdr:spPr>
          <a:xfrm>
            <a:off x="3736973" y="3697514"/>
            <a:ext cx="746127" cy="419101"/>
          </a:xfrm>
          <a:prstGeom prst="roundRect">
            <a:avLst/>
          </a:prstGeom>
          <a:solidFill>
            <a:schemeClr val="accent6">
              <a:lumMod val="20000"/>
              <a:lumOff val="80000"/>
            </a:schemeClr>
          </a:solidFill>
          <a:ln>
            <a:noFill/>
          </a:ln>
          <a:effectLst>
            <a:outerShdw blurRad="50800" dist="50800" dir="5400000" algn="ctr" rotWithShape="0">
              <a:srgbClr val="000000">
                <a:alpha val="12000"/>
              </a:srgbClr>
            </a:out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1800" b="1">
                <a:solidFill>
                  <a:schemeClr val="tx1"/>
                </a:solidFill>
              </a:rPr>
              <a:t>1.5</a:t>
            </a:r>
          </a:p>
        </xdr:txBody>
      </xdr:sp>
      <xdr:sp macro="" textlink="">
        <xdr:nvSpPr>
          <xdr:cNvPr id="110" name="Rectangle: Rounded Corners 109">
            <a:hlinkClick xmlns:r="http://schemas.openxmlformats.org/officeDocument/2006/relationships" r:id="rId27"/>
            <a:extLst>
              <a:ext uri="{FF2B5EF4-FFF2-40B4-BE49-F238E27FC236}">
                <a16:creationId xmlns:a16="http://schemas.microsoft.com/office/drawing/2014/main" id="{14B366C1-B19F-AE5C-5184-553C45823840}"/>
              </a:ext>
            </a:extLst>
          </xdr:cNvPr>
          <xdr:cNvSpPr/>
        </xdr:nvSpPr>
        <xdr:spPr>
          <a:xfrm>
            <a:off x="4569731" y="3690257"/>
            <a:ext cx="746127" cy="419101"/>
          </a:xfrm>
          <a:prstGeom prst="roundRect">
            <a:avLst/>
          </a:prstGeom>
          <a:solidFill>
            <a:schemeClr val="accent6">
              <a:lumMod val="20000"/>
              <a:lumOff val="80000"/>
            </a:schemeClr>
          </a:solidFill>
          <a:ln>
            <a:noFill/>
          </a:ln>
          <a:effectLst>
            <a:outerShdw blurRad="50800" dist="50800" dir="5400000" algn="ctr" rotWithShape="0">
              <a:srgbClr val="000000">
                <a:alpha val="12000"/>
              </a:srgbClr>
            </a:out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1800" b="1">
                <a:solidFill>
                  <a:schemeClr val="tx1"/>
                </a:solidFill>
              </a:rPr>
              <a:t>1.6</a:t>
            </a:r>
          </a:p>
        </xdr:txBody>
      </xdr:sp>
    </xdr:grpSp>
    <xdr:clientData/>
  </xdr:twoCellAnchor>
  <xdr:twoCellAnchor editAs="oneCell">
    <xdr:from>
      <xdr:col>6</xdr:col>
      <xdr:colOff>471713</xdr:colOff>
      <xdr:row>19</xdr:row>
      <xdr:rowOff>117929</xdr:rowOff>
    </xdr:from>
    <xdr:to>
      <xdr:col>7</xdr:col>
      <xdr:colOff>526143</xdr:colOff>
      <xdr:row>23</xdr:row>
      <xdr:rowOff>54430</xdr:rowOff>
    </xdr:to>
    <xdr:pic>
      <xdr:nvPicPr>
        <xdr:cNvPr id="113" name="Graphic 112" descr="Hamburger Menu Icon with solid fill">
          <a:extLst>
            <a:ext uri="{FF2B5EF4-FFF2-40B4-BE49-F238E27FC236}">
              <a16:creationId xmlns:a16="http://schemas.microsoft.com/office/drawing/2014/main" id="{7B3C3C29-ED73-5560-0207-D293AEF067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9"/>
            </a:ext>
          </a:extLst>
        </a:blip>
        <a:stretch>
          <a:fillRect/>
        </a:stretch>
      </xdr:blipFill>
      <xdr:spPr>
        <a:xfrm>
          <a:off x="6114142" y="3565072"/>
          <a:ext cx="662215" cy="662215"/>
        </a:xfrm>
        <a:prstGeom prst="rect">
          <a:avLst/>
        </a:prstGeom>
      </xdr:spPr>
    </xdr:pic>
    <xdr:clientData/>
  </xdr:twoCellAnchor>
  <xdr:twoCellAnchor>
    <xdr:from>
      <xdr:col>2</xdr:col>
      <xdr:colOff>1251858</xdr:colOff>
      <xdr:row>23</xdr:row>
      <xdr:rowOff>36286</xdr:rowOff>
    </xdr:from>
    <xdr:to>
      <xdr:col>4</xdr:col>
      <xdr:colOff>707570</xdr:colOff>
      <xdr:row>24</xdr:row>
      <xdr:rowOff>108857</xdr:rowOff>
    </xdr:to>
    <xdr:sp macro="" textlink="">
      <xdr:nvSpPr>
        <xdr:cNvPr id="115" name="Rectangle: Rounded Corners 114">
          <a:hlinkClick xmlns:r="http://schemas.openxmlformats.org/officeDocument/2006/relationships" r:id="rId30"/>
          <a:extLst>
            <a:ext uri="{FF2B5EF4-FFF2-40B4-BE49-F238E27FC236}">
              <a16:creationId xmlns:a16="http://schemas.microsoft.com/office/drawing/2014/main" id="{159F0740-8589-48FE-301C-E9F35BC4DFAD}"/>
            </a:ext>
          </a:extLst>
        </xdr:cNvPr>
        <xdr:cNvSpPr/>
      </xdr:nvSpPr>
      <xdr:spPr>
        <a:xfrm>
          <a:off x="2086429" y="4209143"/>
          <a:ext cx="1542141" cy="254000"/>
        </a:xfrm>
        <a:prstGeom prst="roundRect">
          <a:avLst/>
        </a:prstGeom>
        <a:solidFill>
          <a:schemeClr val="accent6">
            <a:lumMod val="20000"/>
            <a:lumOff val="80000"/>
          </a:schemeClr>
        </a:solidFill>
        <a:ln>
          <a:noFill/>
        </a:ln>
        <a:effectLst>
          <a:outerShdw blurRad="50800" dist="50800" dir="5400000" algn="ctr" rotWithShape="0">
            <a:srgbClr val="000000">
              <a:alpha val="12000"/>
            </a:srgbClr>
          </a:outerShdw>
        </a:effec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>
              <a:solidFill>
                <a:schemeClr val="tx1"/>
              </a:solidFill>
            </a:rPr>
            <a:t>Paper 1</a:t>
          </a:r>
        </a:p>
      </xdr:txBody>
    </xdr:sp>
    <xdr:clientData/>
  </xdr:twoCellAnchor>
  <xdr:twoCellAnchor>
    <xdr:from>
      <xdr:col>11</xdr:col>
      <xdr:colOff>136070</xdr:colOff>
      <xdr:row>23</xdr:row>
      <xdr:rowOff>36287</xdr:rowOff>
    </xdr:from>
    <xdr:to>
      <xdr:col>14</xdr:col>
      <xdr:colOff>83455</xdr:colOff>
      <xdr:row>24</xdr:row>
      <xdr:rowOff>136071</xdr:rowOff>
    </xdr:to>
    <xdr:sp macro="" textlink="">
      <xdr:nvSpPr>
        <xdr:cNvPr id="123" name="Rectangle: Rounded Corners 122">
          <a:hlinkClick xmlns:r="http://schemas.openxmlformats.org/officeDocument/2006/relationships" r:id="rId31"/>
          <a:extLst>
            <a:ext uri="{FF2B5EF4-FFF2-40B4-BE49-F238E27FC236}">
              <a16:creationId xmlns:a16="http://schemas.microsoft.com/office/drawing/2014/main" id="{710027DF-3AE4-4779-8C18-523A031E8034}"/>
            </a:ext>
          </a:extLst>
        </xdr:cNvPr>
        <xdr:cNvSpPr/>
      </xdr:nvSpPr>
      <xdr:spPr>
        <a:xfrm>
          <a:off x="8953499" y="4209144"/>
          <a:ext cx="1770742" cy="281213"/>
        </a:xfrm>
        <a:prstGeom prst="roundRect">
          <a:avLst/>
        </a:prstGeom>
        <a:solidFill>
          <a:srgbClr val="FAC2D7"/>
        </a:solidFill>
        <a:ln>
          <a:noFill/>
        </a:ln>
        <a:effectLst>
          <a:outerShdw blurRad="50800" dist="50800" dir="5400000" algn="ctr" rotWithShape="0">
            <a:srgbClr val="000000">
              <a:alpha val="12000"/>
            </a:srgbClr>
          </a:outerShdw>
        </a:effec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600" b="1">
              <a:solidFill>
                <a:schemeClr val="tx1"/>
              </a:solidFill>
            </a:rPr>
            <a:t>Paper 2</a:t>
          </a:r>
        </a:p>
      </xdr:txBody>
    </xdr:sp>
    <xdr:clientData/>
  </xdr:twoCellAnchor>
  <xdr:twoCellAnchor>
    <xdr:from>
      <xdr:col>12</xdr:col>
      <xdr:colOff>105855</xdr:colOff>
      <xdr:row>13</xdr:row>
      <xdr:rowOff>178052</xdr:rowOff>
    </xdr:from>
    <xdr:to>
      <xdr:col>14</xdr:col>
      <xdr:colOff>532893</xdr:colOff>
      <xdr:row>15</xdr:row>
      <xdr:rowOff>164903</xdr:rowOff>
    </xdr:to>
    <xdr:sp macro="" textlink="working!M9">
      <xdr:nvSpPr>
        <xdr:cNvPr id="21" name="TextBox 20">
          <a:extLst>
            <a:ext uri="{FF2B5EF4-FFF2-40B4-BE49-F238E27FC236}">
              <a16:creationId xmlns:a16="http://schemas.microsoft.com/office/drawing/2014/main" id="{0CA771B9-206D-4C37-B249-44EFBF6C6FCF}"/>
            </a:ext>
          </a:extLst>
        </xdr:cNvPr>
        <xdr:cNvSpPr txBox="1"/>
      </xdr:nvSpPr>
      <xdr:spPr>
        <a:xfrm>
          <a:off x="9564402" y="2577761"/>
          <a:ext cx="1652735" cy="35603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fld id="{30ADD26A-FC0F-46D1-B137-BA2929905BFC}" type="TxLink">
            <a:rPr lang="en-US" sz="2000" b="1" i="0" u="none" strike="noStrike">
              <a:solidFill>
                <a:srgbClr val="0070C0"/>
              </a:solidFill>
              <a:latin typeface="Calibri"/>
              <a:ea typeface="Calibri"/>
              <a:cs typeface="Calibri"/>
            </a:rPr>
            <a:pPr algn="l"/>
            <a:t>Not sure</a:t>
          </a:fld>
          <a:endParaRPr lang="en-US" sz="9600" b="1">
            <a:solidFill>
              <a:srgbClr val="0070C0"/>
            </a:solidFill>
            <a:latin typeface="Abadi" panose="020F0502020204030204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s://stemtutoring.typeform.com/email" TargetMode="External"/><Relationship Id="rId1" Type="http://schemas.openxmlformats.org/officeDocument/2006/relationships/hyperlink" Target="https://g.page/r/CdSBsfxLx4GCEAI/review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9CB113-8672-4F60-B553-656759B8FE4F}">
  <dimension ref="A1:J7"/>
  <sheetViews>
    <sheetView zoomScaleNormal="100" workbookViewId="0">
      <selection activeCell="B6" sqref="B6"/>
    </sheetView>
  </sheetViews>
  <sheetFormatPr defaultColWidth="8.7109375" defaultRowHeight="15" x14ac:dyDescent="0.25"/>
  <cols>
    <col min="1" max="8" width="8.7109375" style="169"/>
    <col min="9" max="9" width="24.28515625" style="169" customWidth="1"/>
    <col min="10" max="10" width="42.5703125" style="169" customWidth="1"/>
    <col min="11" max="16384" width="8.7109375" style="169"/>
  </cols>
  <sheetData>
    <row r="1" spans="1:10" ht="150.6" customHeight="1" thickBot="1" x14ac:dyDescent="0.3">
      <c r="A1" s="173" t="s">
        <v>251</v>
      </c>
      <c r="B1" s="174"/>
      <c r="C1" s="174"/>
      <c r="D1" s="174"/>
      <c r="E1" s="174"/>
      <c r="F1" s="174"/>
      <c r="G1" s="174"/>
      <c r="H1" s="175"/>
      <c r="I1" s="171"/>
      <c r="J1" s="172" t="s">
        <v>248</v>
      </c>
    </row>
    <row r="2" spans="1:10" ht="14.85" customHeight="1" x14ac:dyDescent="0.25">
      <c r="A2" s="176" t="s">
        <v>250</v>
      </c>
      <c r="B2" s="177"/>
      <c r="C2" s="177"/>
      <c r="D2" s="177"/>
      <c r="E2" s="177"/>
      <c r="F2" s="177"/>
      <c r="G2" s="177"/>
      <c r="H2" s="178"/>
      <c r="I2" s="182" t="s">
        <v>249</v>
      </c>
      <c r="J2" s="183"/>
    </row>
    <row r="3" spans="1:10" ht="26.85" customHeight="1" thickBot="1" x14ac:dyDescent="0.3">
      <c r="A3" s="179"/>
      <c r="B3" s="180"/>
      <c r="C3" s="180"/>
      <c r="D3" s="180"/>
      <c r="E3" s="180"/>
      <c r="F3" s="180"/>
      <c r="G3" s="180"/>
      <c r="H3" s="181"/>
      <c r="I3" s="184"/>
      <c r="J3" s="185"/>
    </row>
    <row r="4" spans="1:10" ht="14.85" customHeight="1" x14ac:dyDescent="0.25"/>
    <row r="5" spans="1:10" ht="16.5" x14ac:dyDescent="0.25">
      <c r="D5" s="170"/>
    </row>
    <row r="6" spans="1:10" ht="14.85" customHeight="1" x14ac:dyDescent="0.25"/>
    <row r="7" spans="1:10" ht="16.5" x14ac:dyDescent="0.25">
      <c r="D7" s="170"/>
    </row>
  </sheetData>
  <mergeCells count="3">
    <mergeCell ref="A1:H1"/>
    <mergeCell ref="A2:H3"/>
    <mergeCell ref="I2:J3"/>
  </mergeCells>
  <hyperlinks>
    <hyperlink ref="J1" r:id="rId1" xr:uid="{9443CA3F-E8C3-40DD-A727-FF4C1F0967A6}"/>
    <hyperlink ref="I2" r:id="rId2" xr:uid="{2CE242E5-34DF-4391-AE6E-59F493E733DD}"/>
  </hyperlinks>
  <pageMargins left="0.7" right="0.7" top="0.75" bottom="0.75" header="0.3" footer="0.3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9B80C-0BFE-4F0A-AE0F-CCF7819DC783}">
  <sheetPr codeName="Sheet1">
    <tabColor rgb="FFFFFF00"/>
  </sheetPr>
  <dimension ref="A1:S206"/>
  <sheetViews>
    <sheetView showGridLines="0" topLeftCell="B1" zoomScale="95" zoomScaleNormal="70" workbookViewId="0">
      <selection activeCell="C39" sqref="C39"/>
    </sheetView>
  </sheetViews>
  <sheetFormatPr defaultRowHeight="15" x14ac:dyDescent="0.25"/>
  <cols>
    <col min="1" max="1" width="3.28515625" customWidth="1"/>
    <col min="3" max="3" width="21.140625" customWidth="1"/>
    <col min="5" max="5" width="18.140625" customWidth="1"/>
    <col min="6" max="6" width="20.85546875" customWidth="1"/>
    <col min="8" max="8" width="10.140625" customWidth="1"/>
    <col min="11" max="11" width="9.140625" customWidth="1"/>
    <col min="17" max="17" width="8.7109375" customWidth="1"/>
    <col min="18" max="18" width="4.5703125" customWidth="1"/>
  </cols>
  <sheetData>
    <row r="1" spans="1:19" x14ac:dyDescent="0.25">
      <c r="A1" s="86"/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8"/>
    </row>
    <row r="2" spans="1:19" x14ac:dyDescent="0.25">
      <c r="A2" s="89"/>
      <c r="S2" s="90"/>
    </row>
    <row r="3" spans="1:19" x14ac:dyDescent="0.25">
      <c r="A3" s="89"/>
      <c r="S3" s="90"/>
    </row>
    <row r="4" spans="1:19" x14ac:dyDescent="0.25">
      <c r="A4" s="89"/>
      <c r="S4" s="90"/>
    </row>
    <row r="5" spans="1:19" x14ac:dyDescent="0.25">
      <c r="A5" s="89"/>
      <c r="S5" s="90"/>
    </row>
    <row r="6" spans="1:19" x14ac:dyDescent="0.25">
      <c r="A6" s="89"/>
      <c r="S6" s="90"/>
    </row>
    <row r="7" spans="1:19" x14ac:dyDescent="0.25">
      <c r="A7" s="89"/>
      <c r="S7" s="90"/>
    </row>
    <row r="8" spans="1:19" x14ac:dyDescent="0.25">
      <c r="A8" s="89"/>
      <c r="S8" s="90"/>
    </row>
    <row r="9" spans="1:19" x14ac:dyDescent="0.25">
      <c r="A9" s="89"/>
      <c r="S9" s="90"/>
    </row>
    <row r="10" spans="1:19" x14ac:dyDescent="0.25">
      <c r="A10" s="89"/>
      <c r="S10" s="90"/>
    </row>
    <row r="11" spans="1:19" x14ac:dyDescent="0.25">
      <c r="A11" s="89"/>
      <c r="S11" s="90"/>
    </row>
    <row r="12" spans="1:19" x14ac:dyDescent="0.25">
      <c r="A12" s="89"/>
      <c r="S12" s="90"/>
    </row>
    <row r="13" spans="1:19" x14ac:dyDescent="0.25">
      <c r="A13" s="89"/>
      <c r="S13" s="90"/>
    </row>
    <row r="14" spans="1:19" x14ac:dyDescent="0.25">
      <c r="A14" s="89"/>
      <c r="S14" s="90"/>
    </row>
    <row r="15" spans="1:19" x14ac:dyDescent="0.25">
      <c r="A15" s="89"/>
      <c r="S15" s="90"/>
    </row>
    <row r="16" spans="1:19" x14ac:dyDescent="0.25">
      <c r="A16" s="89"/>
      <c r="S16" s="90"/>
    </row>
    <row r="17" spans="1:19" x14ac:dyDescent="0.25">
      <c r="A17" s="89"/>
      <c r="S17" s="90"/>
    </row>
    <row r="18" spans="1:19" x14ac:dyDescent="0.25">
      <c r="A18" s="89"/>
      <c r="S18" s="90"/>
    </row>
    <row r="19" spans="1:19" x14ac:dyDescent="0.25">
      <c r="A19" s="89"/>
      <c r="S19" s="90"/>
    </row>
    <row r="20" spans="1:19" x14ac:dyDescent="0.25">
      <c r="A20" s="89"/>
      <c r="S20" s="90"/>
    </row>
    <row r="21" spans="1:19" x14ac:dyDescent="0.25">
      <c r="A21" s="89"/>
      <c r="B21" s="120"/>
      <c r="C21" s="120"/>
      <c r="D21" s="120"/>
      <c r="E21" s="120"/>
      <c r="F21" s="120"/>
      <c r="G21" s="120"/>
      <c r="H21" s="120"/>
      <c r="I21" s="120"/>
      <c r="J21" s="120"/>
      <c r="K21" s="120"/>
      <c r="L21" s="120"/>
      <c r="M21" s="120"/>
      <c r="N21" s="120"/>
      <c r="O21" s="120"/>
      <c r="P21" s="120"/>
      <c r="Q21" s="120"/>
      <c r="S21" s="90"/>
    </row>
    <row r="22" spans="1:19" x14ac:dyDescent="0.25">
      <c r="A22" s="89"/>
      <c r="B22" s="120"/>
      <c r="C22" s="120"/>
      <c r="D22" s="120"/>
      <c r="E22" s="120"/>
      <c r="F22" s="120"/>
      <c r="G22" s="120"/>
      <c r="H22" s="120"/>
      <c r="I22" s="120"/>
      <c r="J22" s="120"/>
      <c r="K22" s="120"/>
      <c r="L22" s="120"/>
      <c r="M22" s="120"/>
      <c r="N22" s="120"/>
      <c r="O22" s="120"/>
      <c r="P22" s="120"/>
      <c r="Q22" s="120"/>
      <c r="S22" s="90"/>
    </row>
    <row r="23" spans="1:19" x14ac:dyDescent="0.25">
      <c r="A23" s="89"/>
      <c r="B23" s="120"/>
      <c r="C23" s="120"/>
      <c r="D23" s="120"/>
      <c r="E23" s="120"/>
      <c r="F23" s="120"/>
      <c r="G23" s="120"/>
      <c r="H23" s="120"/>
      <c r="I23" s="120"/>
      <c r="J23" s="120"/>
      <c r="K23" s="120"/>
      <c r="L23" s="120"/>
      <c r="M23" s="120"/>
      <c r="N23" s="120"/>
      <c r="O23" s="120"/>
      <c r="P23" s="120"/>
      <c r="Q23" s="120"/>
      <c r="S23" s="90"/>
    </row>
    <row r="24" spans="1:19" x14ac:dyDescent="0.25">
      <c r="A24" s="89"/>
      <c r="B24" s="120"/>
      <c r="C24" s="120"/>
      <c r="D24" s="120"/>
      <c r="E24" s="120"/>
      <c r="F24" s="120"/>
      <c r="G24" s="120"/>
      <c r="H24" s="120"/>
      <c r="I24" s="120"/>
      <c r="J24" s="120"/>
      <c r="K24" s="120"/>
      <c r="L24" s="120"/>
      <c r="M24" s="120"/>
      <c r="N24" s="120"/>
      <c r="O24" s="120"/>
      <c r="P24" s="120"/>
      <c r="Q24" s="120"/>
      <c r="S24" s="90"/>
    </row>
    <row r="25" spans="1:19" x14ac:dyDescent="0.25">
      <c r="A25" s="89"/>
      <c r="B25" s="120"/>
      <c r="C25" s="120"/>
      <c r="D25" s="120"/>
      <c r="E25" s="120"/>
      <c r="F25" s="120"/>
      <c r="G25" s="120"/>
      <c r="H25" s="120"/>
      <c r="I25" s="120"/>
      <c r="J25" s="120"/>
      <c r="K25" s="120"/>
      <c r="L25" s="120"/>
      <c r="M25" s="120"/>
      <c r="N25" s="120"/>
      <c r="O25" s="120"/>
      <c r="P25" s="120"/>
      <c r="Q25" s="120"/>
      <c r="S25" s="90"/>
    </row>
    <row r="26" spans="1:19" x14ac:dyDescent="0.25">
      <c r="A26" s="89"/>
      <c r="S26" s="90"/>
    </row>
    <row r="27" spans="1:19" x14ac:dyDescent="0.25">
      <c r="A27" s="89"/>
      <c r="S27" s="90"/>
    </row>
    <row r="28" spans="1:19" x14ac:dyDescent="0.25">
      <c r="A28" s="89"/>
      <c r="S28" s="90"/>
    </row>
    <row r="29" spans="1:19" x14ac:dyDescent="0.25">
      <c r="A29" s="89"/>
      <c r="S29" s="90"/>
    </row>
    <row r="30" spans="1:19" x14ac:dyDescent="0.25">
      <c r="A30" s="89"/>
      <c r="S30" s="90"/>
    </row>
    <row r="31" spans="1:19" x14ac:dyDescent="0.25">
      <c r="A31" s="89"/>
      <c r="B31" t="s">
        <v>246</v>
      </c>
      <c r="E31" t="s">
        <v>247</v>
      </c>
      <c r="H31" t="s">
        <v>246</v>
      </c>
      <c r="M31" t="s">
        <v>247</v>
      </c>
      <c r="S31" s="90"/>
    </row>
    <row r="32" spans="1:19" ht="30" x14ac:dyDescent="0.25">
      <c r="A32" s="89"/>
      <c r="B32" s="57" t="s">
        <v>12</v>
      </c>
      <c r="C32" s="57" t="s">
        <v>31</v>
      </c>
      <c r="E32" s="58" t="s">
        <v>12</v>
      </c>
      <c r="F32" s="58" t="s">
        <v>31</v>
      </c>
      <c r="H32" s="57" t="s">
        <v>12</v>
      </c>
      <c r="I32" s="57" t="s">
        <v>23</v>
      </c>
      <c r="J32" s="57" t="s">
        <v>21</v>
      </c>
      <c r="K32" s="57" t="s">
        <v>22</v>
      </c>
      <c r="M32" s="58" t="s">
        <v>12</v>
      </c>
      <c r="N32" s="58" t="s">
        <v>23</v>
      </c>
      <c r="O32" s="58" t="s">
        <v>21</v>
      </c>
      <c r="P32" s="58" t="s">
        <v>22</v>
      </c>
      <c r="S32" s="90"/>
    </row>
    <row r="33" spans="1:19" x14ac:dyDescent="0.25">
      <c r="A33" s="89"/>
      <c r="B33" s="5">
        <v>1.1000000000000001</v>
      </c>
      <c r="C33" s="5">
        <f>COUNTIF(Paper1!H7:S9,"Completed")</f>
        <v>0</v>
      </c>
      <c r="E33" s="59">
        <v>2.1</v>
      </c>
      <c r="F33" s="5">
        <f>COUNTIF(Paper2!J7:U22,"Completed")</f>
        <v>1</v>
      </c>
      <c r="H33" s="6">
        <v>1.1000000000000001</v>
      </c>
      <c r="I33" s="6">
        <f>COUNTIF(Paper1!$H$7:$S$9,I$32)</f>
        <v>1</v>
      </c>
      <c r="J33" s="6">
        <f>COUNTIF(Paper1!$H$7:$S$9,J$32)</f>
        <v>0</v>
      </c>
      <c r="K33" s="6">
        <f>COUNTIF(Paper1!$H$7:$S$9,K$32)</f>
        <v>0</v>
      </c>
      <c r="M33" s="6">
        <v>2.1</v>
      </c>
      <c r="N33" s="6">
        <f>COUNTIF(Paper2!$J$7:$U$22,N$32)</f>
        <v>0</v>
      </c>
      <c r="O33" s="6">
        <f>COUNTIF(Paper2!$J$7:$U$22,O$32)</f>
        <v>1</v>
      </c>
      <c r="P33" s="6">
        <f>COUNTIF(Paper2!$J$7:$U$22,P$32)</f>
        <v>1</v>
      </c>
      <c r="S33" s="90"/>
    </row>
    <row r="34" spans="1:19" ht="14.45" customHeight="1" x14ac:dyDescent="0.25">
      <c r="A34" s="89"/>
      <c r="B34" s="5">
        <v>1.2</v>
      </c>
      <c r="C34" s="5">
        <f>COUNTIF(Paper1!H10:S17,"Completed")</f>
        <v>0</v>
      </c>
      <c r="E34" s="59">
        <v>2.2000000000000002</v>
      </c>
      <c r="F34" s="5">
        <f>COUNTIF(Paper2!J23:U49,"Completed")</f>
        <v>1</v>
      </c>
      <c r="H34" s="6">
        <v>1.2</v>
      </c>
      <c r="I34" s="6">
        <f>COUNTIF(Paper1!$H$10:$S$17,I$32)</f>
        <v>0</v>
      </c>
      <c r="J34" s="6">
        <f>COUNTIF(Paper1!$H$10:$S$17,J$32)</f>
        <v>1</v>
      </c>
      <c r="K34" s="6">
        <f>COUNTIF(Paper1!$H$10:$S$17,K$32)</f>
        <v>0</v>
      </c>
      <c r="M34" s="6">
        <v>2.2000000000000002</v>
      </c>
      <c r="N34" s="6">
        <f>COUNTIF(Paper2!$J$23:$U$49,N$32)</f>
        <v>0</v>
      </c>
      <c r="O34" s="6">
        <f>COUNTIF(Paper2!$J$23:$U$49,O$32)</f>
        <v>1</v>
      </c>
      <c r="P34" s="6">
        <f>COUNTIF(Paper2!$J$23:$U$49,P$32)</f>
        <v>0</v>
      </c>
      <c r="S34" s="90"/>
    </row>
    <row r="35" spans="1:19" ht="14.45" customHeight="1" x14ac:dyDescent="0.25">
      <c r="A35" s="89"/>
      <c r="B35" s="5">
        <v>1.3</v>
      </c>
      <c r="C35" s="5">
        <f>COUNTIF(Paper1!H18:S19,"Completed")</f>
        <v>0</v>
      </c>
      <c r="E35" s="59">
        <v>2.2999999999999998</v>
      </c>
      <c r="F35" s="5">
        <f>COUNTIF(Paper2!J50:U64,"Completed")</f>
        <v>0</v>
      </c>
      <c r="H35" s="6">
        <v>1.3</v>
      </c>
      <c r="I35" s="6">
        <f>COUNTIF(Paper1!$H$18:$S$19,I$32)</f>
        <v>0</v>
      </c>
      <c r="J35" s="6">
        <f>COUNTIF(Paper1!$H$18:$S$19,J$32)</f>
        <v>1</v>
      </c>
      <c r="K35" s="6">
        <f>COUNTIF(Paper1!$H$18:$S$19,K$32)</f>
        <v>0</v>
      </c>
      <c r="M35" s="6">
        <v>2.2999999999999998</v>
      </c>
      <c r="N35" s="6">
        <f>COUNTIF(Paper2!$J$50:$U$64,N$32)</f>
        <v>1</v>
      </c>
      <c r="O35" s="6">
        <f>COUNTIF(Paper2!$J$50:$U$64,O$32)</f>
        <v>0</v>
      </c>
      <c r="P35" s="6">
        <f>COUNTIF(Paper2!$J$50:$U$64,P$32)</f>
        <v>0</v>
      </c>
      <c r="S35" s="90"/>
    </row>
    <row r="36" spans="1:19" ht="15" customHeight="1" x14ac:dyDescent="0.25">
      <c r="A36" s="89"/>
      <c r="B36" s="5">
        <v>1.4</v>
      </c>
      <c r="C36" s="5">
        <f>COUNTIF(Paper1!$H$20:$S$21,"Completed")</f>
        <v>0</v>
      </c>
      <c r="E36" s="59">
        <v>2.4</v>
      </c>
      <c r="F36" s="5">
        <f>COUNTIF(Paper2!J65:U71,"Completed")</f>
        <v>0</v>
      </c>
      <c r="H36" s="6">
        <v>1.4</v>
      </c>
      <c r="I36" s="6">
        <f>COUNTIF(Paper1!$H$20:$S$21,I$32)</f>
        <v>0</v>
      </c>
      <c r="J36" s="6">
        <f>COUNTIF(Paper1!$H$20:$S$21,J$32)</f>
        <v>1</v>
      </c>
      <c r="K36" s="6">
        <f>COUNTIF(Paper1!$H$20:$S$21,K$32)</f>
        <v>0</v>
      </c>
      <c r="M36" s="6">
        <v>2.4</v>
      </c>
      <c r="N36" s="6">
        <f>COUNTIF(Paper2!$J$65:$U$71,N$32)</f>
        <v>1</v>
      </c>
      <c r="O36" s="6">
        <f>COUNTIF(Paper2!$J$65:$U$71,O$32)</f>
        <v>0</v>
      </c>
      <c r="P36" s="6">
        <f>COUNTIF(Paper2!$J$65:$U$71,P$32)</f>
        <v>0</v>
      </c>
      <c r="S36" s="90"/>
    </row>
    <row r="37" spans="1:19" x14ac:dyDescent="0.25">
      <c r="A37" s="89"/>
      <c r="B37" s="5">
        <v>1.5</v>
      </c>
      <c r="C37" s="5">
        <f>COUNTIF(Paper1!H22:S23,"Completed")</f>
        <v>0</v>
      </c>
      <c r="E37" s="59">
        <v>2.5</v>
      </c>
      <c r="F37" s="5">
        <f>COUNTIF(Paper2!J72:U79,"Completed")</f>
        <v>0</v>
      </c>
      <c r="H37" s="6">
        <v>1.5</v>
      </c>
      <c r="I37" s="6">
        <f>COUNTIF(Paper1!$H$22:$S$23,I$32)</f>
        <v>0</v>
      </c>
      <c r="J37" s="6">
        <f>COUNTIF(Paper1!$H$22:$S$23,J$32)</f>
        <v>1</v>
      </c>
      <c r="K37" s="6">
        <f>COUNTIF(Paper1!$H$22:$S$23,K$32)</f>
        <v>0</v>
      </c>
      <c r="M37" s="6">
        <v>2.5</v>
      </c>
      <c r="N37" s="6">
        <f>COUNTIF(Paper2!$J$71:$U$79,N$32)</f>
        <v>1</v>
      </c>
      <c r="O37" s="6">
        <f>COUNTIF(Paper2!$J$71:$U$79,O$32)</f>
        <v>0</v>
      </c>
      <c r="P37" s="6">
        <f>COUNTIF(Paper2!$J$71:$U$79,P$32)</f>
        <v>0</v>
      </c>
      <c r="S37" s="90"/>
    </row>
    <row r="38" spans="1:19" x14ac:dyDescent="0.25">
      <c r="A38" s="89"/>
      <c r="B38" s="5">
        <v>1.6</v>
      </c>
      <c r="C38" s="5">
        <f>COUNTIF(Paper1!H24:S24,"Completed")</f>
        <v>0</v>
      </c>
      <c r="E38" s="94">
        <v>3</v>
      </c>
      <c r="F38" s="5">
        <f>COUNTIF(Paper2!J80:U108,"Completed")</f>
        <v>0</v>
      </c>
      <c r="H38" s="6">
        <v>1.6</v>
      </c>
      <c r="I38" s="6">
        <f>COUNTIF(Paper1!$H$24:$S$24,I$32)</f>
        <v>1</v>
      </c>
      <c r="J38" s="6">
        <f>COUNTIF(Paper1!$H$24:$S$24,J$32)</f>
        <v>0</v>
      </c>
      <c r="K38" s="6">
        <f>COUNTIF(Paper1!$H$24:$S$24,K$32)</f>
        <v>0</v>
      </c>
      <c r="M38" s="6">
        <v>3</v>
      </c>
      <c r="N38" s="6">
        <f>COUNTIF(Paper2!$J$80:$U$108,N$32)</f>
        <v>1</v>
      </c>
      <c r="O38" s="6">
        <f>COUNTIF(Paper2!$J$80:$U$108,O$32)</f>
        <v>0</v>
      </c>
      <c r="P38" s="6">
        <f>COUNTIF(Paper2!$J$80:$U$108,P$32)</f>
        <v>0</v>
      </c>
      <c r="S38" s="90"/>
    </row>
    <row r="39" spans="1:19" x14ac:dyDescent="0.25">
      <c r="A39" s="89"/>
      <c r="B39" s="5" t="s">
        <v>32</v>
      </c>
      <c r="C39" s="5">
        <f>SUM(C33:C38)</f>
        <v>0</v>
      </c>
      <c r="E39" s="59" t="s">
        <v>32</v>
      </c>
      <c r="F39" s="5">
        <f>SUM(F33:F38)</f>
        <v>2</v>
      </c>
      <c r="H39" s="19" t="s">
        <v>60</v>
      </c>
      <c r="I39" s="7">
        <f>SUM(I33:I38)/SUM(I33:K38)</f>
        <v>0.33333333333333331</v>
      </c>
      <c r="J39" s="7">
        <f>SUM(J33:J38)/SUM(I33:K38)</f>
        <v>0.66666666666666663</v>
      </c>
      <c r="K39" s="7">
        <f>SUM(K33:K38)/SUM(I33:K38)</f>
        <v>0</v>
      </c>
      <c r="M39" s="19" t="s">
        <v>60</v>
      </c>
      <c r="N39" s="7">
        <f>SUM(N33:N38)/SUM(N33:P38)</f>
        <v>0.5714285714285714</v>
      </c>
      <c r="O39" s="7">
        <f>SUM(O33:O38)/SUM(N33:P38)</f>
        <v>0.2857142857142857</v>
      </c>
      <c r="P39" s="7">
        <f>SUM(P33:P38)/SUM(N33:P38)</f>
        <v>0.14285714285714285</v>
      </c>
      <c r="S39" s="90"/>
    </row>
    <row r="40" spans="1:19" x14ac:dyDescent="0.25">
      <c r="A40" s="89"/>
      <c r="S40" s="90"/>
    </row>
    <row r="41" spans="1:19" x14ac:dyDescent="0.25">
      <c r="A41" s="89"/>
      <c r="S41" s="90"/>
    </row>
    <row r="42" spans="1:19" x14ac:dyDescent="0.25">
      <c r="A42" s="89"/>
      <c r="F42" s="1"/>
      <c r="G42" s="1"/>
      <c r="H42" s="1"/>
      <c r="I42" s="1"/>
      <c r="J42" s="1"/>
      <c r="K42" s="1"/>
      <c r="L42" s="22"/>
      <c r="S42" s="90"/>
    </row>
    <row r="43" spans="1:19" ht="29.1" customHeight="1" x14ac:dyDescent="0.25">
      <c r="A43" s="89"/>
      <c r="C43" s="57" t="s">
        <v>19</v>
      </c>
      <c r="D43" s="57">
        <v>1.1000000000000001</v>
      </c>
      <c r="E43" s="57">
        <v>1.2</v>
      </c>
      <c r="F43" s="57">
        <v>1.3</v>
      </c>
      <c r="G43" s="57">
        <v>1.4</v>
      </c>
      <c r="H43" s="57">
        <v>1.5</v>
      </c>
      <c r="I43" s="57">
        <v>1.6</v>
      </c>
      <c r="J43" s="57" t="s">
        <v>32</v>
      </c>
      <c r="K43" s="57" t="s">
        <v>223</v>
      </c>
      <c r="L43" s="1"/>
      <c r="M43" s="186" t="s">
        <v>222</v>
      </c>
      <c r="N43" s="186"/>
      <c r="O43" s="186"/>
      <c r="P43" s="186"/>
      <c r="S43" s="90"/>
    </row>
    <row r="44" spans="1:19" ht="18.75" x14ac:dyDescent="0.3">
      <c r="A44" s="89"/>
      <c r="C44" s="5" t="s">
        <v>14</v>
      </c>
      <c r="D44" s="6">
        <f>COUNTIF(Paper1!$H$7:$S$9,C44)</f>
        <v>0</v>
      </c>
      <c r="E44" s="6">
        <f>COUNTIF(Paper1!$H$10:$S$17,C44)</f>
        <v>1</v>
      </c>
      <c r="F44" s="6">
        <f>COUNTIF(Paper1!$H$18:$S$19,C44)</f>
        <v>0</v>
      </c>
      <c r="G44" s="6">
        <f>COUNTIF(Paper1!$H$20:$S$21,C44)</f>
        <v>0</v>
      </c>
      <c r="H44" s="6">
        <f>COUNTIF(Paper1!$H$22:$S$23,C44)</f>
        <v>0</v>
      </c>
      <c r="I44" s="6">
        <f>COUNTIF(Paper1!$H$24:$S$24,C44)</f>
        <v>0</v>
      </c>
      <c r="J44" s="8">
        <f>SUM(D44:I44)</f>
        <v>1</v>
      </c>
      <c r="K44" s="6">
        <f>COUNTIFS(Paper1!$I$5:$I$24,Dashboard!C44,Paper1!$K$5:$K$24,"Nailed it")+COUNTIFS(Paper1!$M$5:$M$24,Dashboard!C44,Paper1!$O$5:$O$24,"Nailed it")+COUNTIFS(Paper1!$Q$5:$Q$24,Dashboard!C44,Paper1!$S$5:$S$24,"Nailed it")</f>
        <v>0</v>
      </c>
      <c r="M44" s="187" t="str">
        <f>_xlfn.XLOOKUP((MAX(K44:K58)),K44:K58,C44:C58,"")</f>
        <v>Active Recall Q</v>
      </c>
      <c r="N44" s="187"/>
      <c r="O44" s="187"/>
      <c r="P44" s="187"/>
      <c r="S44" s="90"/>
    </row>
    <row r="45" spans="1:19" ht="36.950000000000003" customHeight="1" x14ac:dyDescent="0.25">
      <c r="A45" s="89"/>
      <c r="C45" s="5" t="s">
        <v>11</v>
      </c>
      <c r="D45" s="6">
        <f>COUNTIF(Paper1!$H$7:$S$9,C45)</f>
        <v>0</v>
      </c>
      <c r="E45" s="6">
        <f>COUNTIF(Paper1!$H$10:$S$17,C45)</f>
        <v>0</v>
      </c>
      <c r="F45" s="6">
        <f>COUNTIF(Paper1!$H$18:$S$19,C45)</f>
        <v>0</v>
      </c>
      <c r="G45" s="6">
        <f>COUNTIF(Paper1!$H$20:$S$21,C45)</f>
        <v>1</v>
      </c>
      <c r="H45" s="6">
        <f>COUNTIF(Paper1!$H$22:$S$23,C45)</f>
        <v>0</v>
      </c>
      <c r="I45" s="6">
        <f>COUNTIF(Paper1!$H$24:$S$24,C45)</f>
        <v>0</v>
      </c>
      <c r="J45" s="8">
        <f t="shared" ref="J45:J50" si="0">SUM(D45:I45)</f>
        <v>1</v>
      </c>
      <c r="K45" s="6">
        <f>COUNTIFS(Paper1!$I$5:$I$24,Dashboard!C45,Paper1!$K$5:$K$24,"Nailed it")+COUNTIFS(Paper1!$M$5:$M$24,Dashboard!C45,Paper1!$O$5:$O$24,"Nailed it")+COUNTIFS(Paper1!$Q$5:$Q$24,Dashboard!C45,Paper1!$S$5:$S$24,"Nailed it")</f>
        <v>0</v>
      </c>
      <c r="S45" s="90"/>
    </row>
    <row r="46" spans="1:19" x14ac:dyDescent="0.25">
      <c r="A46" s="89"/>
      <c r="C46" s="5" t="s">
        <v>205</v>
      </c>
      <c r="D46" s="6">
        <f>COUNTIF(Paper1!$H$7:$S$9,C46)</f>
        <v>0</v>
      </c>
      <c r="E46" s="6">
        <f>COUNTIF(Paper1!$H$10:$S$17,C46)</f>
        <v>0</v>
      </c>
      <c r="F46" s="6">
        <f>COUNTIF(Paper1!$H$18:$S$19,C46)</f>
        <v>0</v>
      </c>
      <c r="G46" s="6">
        <f>COUNTIF(Paper1!$H$20:$S$21,C46)</f>
        <v>0</v>
      </c>
      <c r="H46" s="6">
        <f>COUNTIF(Paper1!$H$22:$S$23,C46)</f>
        <v>0</v>
      </c>
      <c r="I46" s="6">
        <f>COUNTIF(Paper1!$H$24:$S$24,C46)</f>
        <v>0</v>
      </c>
      <c r="J46" s="8">
        <f t="shared" si="0"/>
        <v>0</v>
      </c>
      <c r="K46" s="6">
        <f>COUNTIFS(Paper1!$I$5:$I$24,Dashboard!C46,Paper1!$K$5:$K$24,"Nailed it")+COUNTIFS(Paper1!$M$5:$M$24,Dashboard!C46,Paper1!$O$5:$O$24,"Nailed it")+COUNTIFS(Paper1!$Q$5:$Q$24,Dashboard!C46,Paper1!$S$5:$S$24,"Nailed it")</f>
        <v>0</v>
      </c>
      <c r="S46" s="90"/>
    </row>
    <row r="47" spans="1:19" x14ac:dyDescent="0.25">
      <c r="A47" s="89"/>
      <c r="C47" s="5" t="s">
        <v>10</v>
      </c>
      <c r="D47" s="6">
        <f>COUNTIF(Paper1!$H$7:$S$9,C47)</f>
        <v>0</v>
      </c>
      <c r="E47" s="6">
        <f>COUNTIF(Paper1!$H$10:$S$17,C47)</f>
        <v>0</v>
      </c>
      <c r="F47" s="6">
        <f>COUNTIF(Paper1!$H$18:$S$19,C47)</f>
        <v>1</v>
      </c>
      <c r="G47" s="6">
        <f>COUNTIF(Paper1!$H$20:$S$21,C47)</f>
        <v>0</v>
      </c>
      <c r="H47" s="6">
        <f>COUNTIF(Paper1!$H$22:$S$23,C47)</f>
        <v>0</v>
      </c>
      <c r="I47" s="6">
        <f>COUNTIF(Paper1!$H$24:$S$24,C47)</f>
        <v>0</v>
      </c>
      <c r="J47" s="8">
        <f t="shared" si="0"/>
        <v>1</v>
      </c>
      <c r="K47" s="6">
        <f>COUNTIFS(Paper1!$I$5:$I$24,Dashboard!C47,Paper1!$K$5:$K$24,"Nailed it")+COUNTIFS(Paper1!$M$5:$M$24,Dashboard!C47,Paper1!$O$5:$O$24,"Nailed it")+COUNTIFS(Paper1!$Q$5:$Q$24,Dashboard!C47,Paper1!$S$5:$S$24,"Nailed it")</f>
        <v>0</v>
      </c>
      <c r="S47" s="90"/>
    </row>
    <row r="48" spans="1:19" x14ac:dyDescent="0.25">
      <c r="A48" s="89"/>
      <c r="C48" s="5" t="s">
        <v>207</v>
      </c>
      <c r="D48" s="6">
        <f>COUNTIF(Paper1!$H$7:$S$9,C48)</f>
        <v>0</v>
      </c>
      <c r="E48" s="6">
        <f>COUNTIF(Paper1!$H$10:$S$17,C48)</f>
        <v>0</v>
      </c>
      <c r="F48" s="6">
        <f>COUNTIF(Paper1!$H$18:$S$19,C48)</f>
        <v>0</v>
      </c>
      <c r="G48" s="6">
        <f>COUNTIF(Paper1!$H$20:$S$21,C48)</f>
        <v>0</v>
      </c>
      <c r="H48" s="6">
        <f>COUNTIF(Paper1!$H$22:$S$23,C48)</f>
        <v>0</v>
      </c>
      <c r="I48" s="6">
        <f>COUNTIF(Paper1!$H$24:$S$24,C48)</f>
        <v>0</v>
      </c>
      <c r="J48" s="8">
        <f t="shared" si="0"/>
        <v>0</v>
      </c>
      <c r="K48" s="6">
        <f>COUNTIFS(Paper1!$I$5:$I$24,Dashboard!C48,Paper1!$K$5:$K$24,"Nailed it")+COUNTIFS(Paper1!$M$5:$M$24,Dashboard!C48,Paper1!$O$5:$O$24,"Nailed it")+COUNTIFS(Paper1!$Q$5:$Q$24,Dashboard!C48,Paper1!$S$5:$S$24,"Nailed it")</f>
        <v>0</v>
      </c>
      <c r="S48" s="90"/>
    </row>
    <row r="49" spans="1:19" x14ac:dyDescent="0.25">
      <c r="A49" s="89"/>
      <c r="C49" s="5" t="s">
        <v>27</v>
      </c>
      <c r="D49" s="6">
        <f>COUNTIF(Paper1!$H$7:$S$9,C49)</f>
        <v>1</v>
      </c>
      <c r="E49" s="6">
        <f>COUNTIF(Paper1!$H$10:$S$17,C49)</f>
        <v>0</v>
      </c>
      <c r="F49" s="6">
        <f>COUNTIF(Paper1!$H$18:$S$19,C49)</f>
        <v>0</v>
      </c>
      <c r="G49" s="6">
        <f>COUNTIF(Paper1!$H$20:$S$21,C49)</f>
        <v>0</v>
      </c>
      <c r="H49" s="6">
        <f>COUNTIF(Paper1!$H$22:$S$23,C49)</f>
        <v>0</v>
      </c>
      <c r="I49" s="6">
        <f>COUNTIF(Paper1!$H$24:$S$24,C49)</f>
        <v>0</v>
      </c>
      <c r="J49" s="8">
        <f t="shared" si="0"/>
        <v>1</v>
      </c>
      <c r="K49" s="6">
        <f>COUNTIFS(Paper1!$I$5:$I$24,Dashboard!C49,Paper1!$K$5:$K$24,"Nailed it")+COUNTIFS(Paper1!$M$5:$M$24,Dashboard!C49,Paper1!$O$5:$O$24,"Nailed it")+COUNTIFS(Paper1!$Q$5:$Q$24,Dashboard!C49,Paper1!$S$5:$S$24,"Nailed it")</f>
        <v>0</v>
      </c>
      <c r="S49" s="90"/>
    </row>
    <row r="50" spans="1:19" x14ac:dyDescent="0.25">
      <c r="A50" s="89"/>
      <c r="C50" s="5" t="s">
        <v>25</v>
      </c>
      <c r="D50" s="6">
        <f>COUNTIF(Paper1!$H$7:$S$9,C50)</f>
        <v>0</v>
      </c>
      <c r="E50" s="6">
        <f>COUNTIF(Paper1!$H$10:$S$17,C50)</f>
        <v>0</v>
      </c>
      <c r="F50" s="6">
        <f>COUNTIF(Paper1!$H$18:$S$19,C50)</f>
        <v>0</v>
      </c>
      <c r="G50" s="6">
        <f>COUNTIF(Paper1!$H$20:$S$21,C50)</f>
        <v>0</v>
      </c>
      <c r="H50" s="6">
        <f>COUNTIF(Paper1!$H$22:$S$23,C50)</f>
        <v>0</v>
      </c>
      <c r="I50" s="6">
        <f>COUNTIF(Paper1!$H$24:$S$24,C50)</f>
        <v>0</v>
      </c>
      <c r="J50" s="8">
        <f t="shared" si="0"/>
        <v>0</v>
      </c>
      <c r="K50" s="6">
        <f>COUNTIFS(Paper1!$I$5:$I$24,Dashboard!C50,Paper1!$K$5:$K$24,"Nailed it")+COUNTIFS(Paper1!$M$5:$M$24,Dashboard!C50,Paper1!$O$5:$O$24,"Nailed it")+COUNTIFS(Paper1!$Q$5:$Q$24,Dashboard!C50,Paper1!$S$5:$S$24,"Nailed it")</f>
        <v>0</v>
      </c>
      <c r="S50" s="90"/>
    </row>
    <row r="51" spans="1:19" x14ac:dyDescent="0.25">
      <c r="A51" s="89"/>
      <c r="C51" s="5" t="s">
        <v>204</v>
      </c>
      <c r="D51" s="6">
        <f>COUNTIF(Paper1!$H$7:$S$9,C51)</f>
        <v>0</v>
      </c>
      <c r="E51" s="6">
        <f>COUNTIF(Paper1!$H$10:$S$17,C51)</f>
        <v>0</v>
      </c>
      <c r="F51" s="6">
        <f>COUNTIF(Paper1!$H$18:$S$19,C51)</f>
        <v>0</v>
      </c>
      <c r="G51" s="6">
        <f>COUNTIF(Paper1!$H$20:$S$21,C51)</f>
        <v>0</v>
      </c>
      <c r="H51" s="6">
        <f>COUNTIF(Paper1!$H$22:$S$23,C51)</f>
        <v>1</v>
      </c>
      <c r="I51" s="6">
        <f>COUNTIF(Paper1!$H$24:$S$24,C51)</f>
        <v>0</v>
      </c>
      <c r="J51" s="8">
        <f>SUM(D51:I51)</f>
        <v>1</v>
      </c>
      <c r="K51" s="6">
        <f>COUNTIFS(Paper1!$I$5:$I$24,Dashboard!C51,Paper1!$K$5:$K$24,"Nailed it")+COUNTIFS(Paper1!$M$5:$M$24,Dashboard!C51,Paper1!$O$5:$O$24,"Nailed it")+COUNTIFS(Paper1!$Q$5:$Q$24,Dashboard!C51,Paper1!$S$5:$S$24,"Nailed it")</f>
        <v>0</v>
      </c>
      <c r="S51" s="90"/>
    </row>
    <row r="52" spans="1:19" x14ac:dyDescent="0.25">
      <c r="A52" s="89"/>
      <c r="C52" s="5" t="s">
        <v>24</v>
      </c>
      <c r="D52" s="6">
        <f>COUNTIF(Paper1!$H$7:$S$9,C52)</f>
        <v>0</v>
      </c>
      <c r="E52" s="6">
        <f>COUNTIF(Paper1!$H$10:$S$17,C52)</f>
        <v>0</v>
      </c>
      <c r="F52" s="6">
        <f>COUNTIF(Paper1!$H$18:$S$19,C52)</f>
        <v>0</v>
      </c>
      <c r="G52" s="6">
        <f>COUNTIF(Paper1!$H$20:$S$21,C52)</f>
        <v>0</v>
      </c>
      <c r="H52" s="6">
        <f>COUNTIF(Paper1!$H$22:$S$23,C52)</f>
        <v>0</v>
      </c>
      <c r="I52" s="6">
        <f>COUNTIF(Paper1!$H$24:$S$24,C52)</f>
        <v>0</v>
      </c>
      <c r="J52" s="8">
        <f>SUM(D52:I52)</f>
        <v>0</v>
      </c>
      <c r="K52" s="6">
        <f>COUNTIFS(Paper1!$I$5:$I$24,Dashboard!C52,Paper1!$K$5:$K$24,"Nailed it")+COUNTIFS(Paper1!$M$5:$M$24,Dashboard!C52,Paper1!$O$5:$O$24,"Nailed it")+COUNTIFS(Paper1!$Q$5:$Q$24,Dashboard!C52,Paper1!$S$5:$S$24,"Nailed it")</f>
        <v>0</v>
      </c>
      <c r="S52" s="90"/>
    </row>
    <row r="53" spans="1:19" x14ac:dyDescent="0.25">
      <c r="A53" s="89"/>
      <c r="C53" s="5" t="s">
        <v>26</v>
      </c>
      <c r="D53" s="6">
        <f>COUNTIF(Paper1!$H$7:$S$9,C53)</f>
        <v>0</v>
      </c>
      <c r="E53" s="6">
        <f>COUNTIF(Paper1!$H$10:$S$17,C53)</f>
        <v>0</v>
      </c>
      <c r="F53" s="6">
        <f>COUNTIF(Paper1!$H$18:$S$19,C53)</f>
        <v>0</v>
      </c>
      <c r="G53" s="6">
        <f>COUNTIF(Paper1!$H$20:$S$21,C53)</f>
        <v>0</v>
      </c>
      <c r="H53" s="6">
        <f>COUNTIF(Paper1!$H$22:$S$23,C53)</f>
        <v>0</v>
      </c>
      <c r="I53" s="6">
        <f>COUNTIF(Paper1!$H$24:$S$24,C53)</f>
        <v>0</v>
      </c>
      <c r="J53" s="8">
        <f t="shared" ref="J53:J58" si="1">SUM(D53:I53)</f>
        <v>0</v>
      </c>
      <c r="K53" s="6">
        <f>COUNTIFS(Paper1!$I$5:$I$24,Dashboard!C53,Paper1!$K$5:$K$24,"Nailed it")+COUNTIFS(Paper1!$M$5:$M$24,Dashboard!C53,Paper1!$O$5:$O$24,"Nailed it")+COUNTIFS(Paper1!$Q$5:$Q$24,Dashboard!C53,Paper1!$S$5:$S$24,"Nailed it")</f>
        <v>0</v>
      </c>
      <c r="S53" s="90"/>
    </row>
    <row r="54" spans="1:19" x14ac:dyDescent="0.25">
      <c r="A54" s="89"/>
      <c r="C54" s="5" t="s">
        <v>208</v>
      </c>
      <c r="D54" s="6">
        <f>COUNTIF(Paper1!$H$7:$S$9,C54)</f>
        <v>0</v>
      </c>
      <c r="E54" s="6">
        <f>COUNTIF(Paper1!$H$10:$S$17,C54)</f>
        <v>0</v>
      </c>
      <c r="F54" s="6">
        <f>COUNTIF(Paper1!$H$18:$S$19,C54)</f>
        <v>0</v>
      </c>
      <c r="G54" s="6">
        <f>COUNTIF(Paper1!$H$20:$S$21,C54)</f>
        <v>0</v>
      </c>
      <c r="H54" s="6">
        <f>COUNTIF(Paper1!$H$22:$S$23,C54)</f>
        <v>0</v>
      </c>
      <c r="I54" s="6">
        <f>COUNTIF(Paper1!$H$24:$S$24,C54)</f>
        <v>0</v>
      </c>
      <c r="J54" s="8">
        <f t="shared" si="1"/>
        <v>0</v>
      </c>
      <c r="K54" s="6">
        <f>COUNTIFS(Paper1!$I$5:$I$24,Dashboard!C54,Paper1!$K$5:$K$24,"Nailed it")+COUNTIFS(Paper1!$M$5:$M$24,Dashboard!C54,Paper1!$O$5:$O$24,"Nailed it")+COUNTIFS(Paper1!$Q$5:$Q$24,Dashboard!C54,Paper1!$S$5:$S$24,"Nailed it")</f>
        <v>0</v>
      </c>
      <c r="S54" s="90"/>
    </row>
    <row r="55" spans="1:19" x14ac:dyDescent="0.25">
      <c r="A55" s="89"/>
      <c r="C55" s="5" t="s">
        <v>9</v>
      </c>
      <c r="D55" s="6">
        <f>COUNTIF(Paper1!$H$7:$S$9,C55)</f>
        <v>0</v>
      </c>
      <c r="E55" s="6">
        <f>COUNTIF(Paper1!$H$10:$S$17,C55)</f>
        <v>0</v>
      </c>
      <c r="F55" s="6">
        <f>COUNTIF(Paper1!$H$18:$S$19,C55)</f>
        <v>0</v>
      </c>
      <c r="G55" s="6">
        <f>COUNTIF(Paper1!$H$20:$S$21,C55)</f>
        <v>0</v>
      </c>
      <c r="H55" s="6">
        <f>COUNTIF(Paper1!$H$22:$S$23,C55)</f>
        <v>0</v>
      </c>
      <c r="I55" s="6">
        <f>COUNTIF(Paper1!$H$24:$S$24,C55)</f>
        <v>0</v>
      </c>
      <c r="J55" s="8">
        <f t="shared" si="1"/>
        <v>0</v>
      </c>
      <c r="K55" s="6">
        <f>COUNTIFS(Paper1!$I$5:$I$24,Dashboard!C55,Paper1!$K$5:$K$24,"Nailed it")+COUNTIFS(Paper1!$M$5:$M$24,Dashboard!C55,Paper1!$O$5:$O$24,"Nailed it")+COUNTIFS(Paper1!$Q$5:$Q$24,Dashboard!C55,Paper1!$S$5:$S$24,"Nailed it")</f>
        <v>0</v>
      </c>
      <c r="S55" s="90"/>
    </row>
    <row r="56" spans="1:19" x14ac:dyDescent="0.25">
      <c r="A56" s="89"/>
      <c r="C56" s="5" t="s">
        <v>203</v>
      </c>
      <c r="D56" s="6">
        <f>COUNTIF(Paper1!$H$7:$S$9,C56)</f>
        <v>0</v>
      </c>
      <c r="E56" s="6">
        <f>COUNTIF(Paper1!$H$10:$S$17,C56)</f>
        <v>0</v>
      </c>
      <c r="F56" s="6">
        <f>COUNTIF(Paper1!$H$18:$S$19,C56)</f>
        <v>0</v>
      </c>
      <c r="G56" s="6">
        <f>COUNTIF(Paper1!$H$20:$S$21,C56)</f>
        <v>0</v>
      </c>
      <c r="H56" s="6">
        <f>COUNTIF(Paper1!$H$22:$S$23,C56)</f>
        <v>0</v>
      </c>
      <c r="I56" s="6">
        <f>COUNTIF(Paper1!$H$24:$S$24,C56)</f>
        <v>0</v>
      </c>
      <c r="J56" s="8">
        <f t="shared" si="1"/>
        <v>0</v>
      </c>
      <c r="K56" s="6">
        <f>COUNTIFS(Paper1!$I$5:$I$24,Dashboard!C56,Paper1!$K$5:$K$24,"Nailed it")+COUNTIFS(Paper1!$M$5:$M$24,Dashboard!C56,Paper1!$O$5:$O$24,"Nailed it")+COUNTIFS(Paper1!$Q$5:$Q$24,Dashboard!C56,Paper1!$S$5:$S$24,"Nailed it")</f>
        <v>0</v>
      </c>
      <c r="S56" s="90"/>
    </row>
    <row r="57" spans="1:19" ht="30" x14ac:dyDescent="0.25">
      <c r="A57" s="89"/>
      <c r="C57" s="13" t="s">
        <v>206</v>
      </c>
      <c r="D57" s="6">
        <f>COUNTIF(Paper1!$H$7:$S$9,C57)</f>
        <v>0</v>
      </c>
      <c r="E57" s="6">
        <f>COUNTIF(Paper1!$H$10:$S$17,C57)</f>
        <v>0</v>
      </c>
      <c r="F57" s="6">
        <f>COUNTIF(Paper1!$H$18:$S$19,C57)</f>
        <v>0</v>
      </c>
      <c r="G57" s="6">
        <f>COUNTIF(Paper1!$H$20:$S$21,C57)</f>
        <v>0</v>
      </c>
      <c r="H57" s="6">
        <f>COUNTIF(Paper1!$H$22:$S$23,C57)</f>
        <v>0</v>
      </c>
      <c r="I57" s="6">
        <f>COUNTIF(Paper1!$H$24:$S$24,C57)</f>
        <v>0</v>
      </c>
      <c r="J57" s="8">
        <f t="shared" si="1"/>
        <v>0</v>
      </c>
      <c r="K57" s="6">
        <f>COUNTIFS(Paper1!$I$5:$I$24,Dashboard!C57,Paper1!$K$5:$K$24,"Nailed it")+COUNTIFS(Paper1!$M$5:$M$24,Dashboard!C57,Paper1!$O$5:$O$24,"Nailed it")+COUNTIFS(Paper1!$Q$5:$Q$24,Dashboard!C57,Paper1!$S$5:$S$24,"Nailed it")</f>
        <v>0</v>
      </c>
      <c r="S57" s="90"/>
    </row>
    <row r="58" spans="1:19" x14ac:dyDescent="0.25">
      <c r="A58" s="89"/>
      <c r="C58" s="5" t="s">
        <v>20</v>
      </c>
      <c r="D58" s="6">
        <f>COUNTIF(Paper1!$H$7:$S$9,C58)</f>
        <v>0</v>
      </c>
      <c r="E58" s="6">
        <f>COUNTIF(Paper1!$H$10:$S$17,C58)</f>
        <v>0</v>
      </c>
      <c r="F58" s="6">
        <f>COUNTIF(Paper1!$H$18:$S$19,C58)</f>
        <v>0</v>
      </c>
      <c r="G58" s="6">
        <f>COUNTIF(Paper1!$H$20:$S$21,C58)</f>
        <v>0</v>
      </c>
      <c r="H58" s="6">
        <f>COUNTIF(Paper1!$H$22:$S$23,C58)</f>
        <v>0</v>
      </c>
      <c r="I58" s="6">
        <f>COUNTIF(Paper1!$H$24:$S$24,C58)</f>
        <v>0</v>
      </c>
      <c r="J58" s="8">
        <f t="shared" si="1"/>
        <v>0</v>
      </c>
      <c r="K58" s="6">
        <f>COUNTIFS(Paper1!$I$5:$I$24,Dashboard!C58,Paper1!$K$5:$K$24,"Nailed it")+COUNTIFS(Paper1!$M$5:$M$24,Dashboard!C58,Paper1!$O$5:$O$24,"Nailed it")+COUNTIFS(Paper1!$Q$5:$Q$24,Dashboard!C58,Paper1!$S$5:$S$24,"Nailed it")</f>
        <v>0</v>
      </c>
      <c r="S58" s="90"/>
    </row>
    <row r="59" spans="1:19" x14ac:dyDescent="0.25">
      <c r="A59" s="89"/>
      <c r="S59" s="90"/>
    </row>
    <row r="60" spans="1:19" x14ac:dyDescent="0.25">
      <c r="A60" s="89"/>
      <c r="S60" s="90"/>
    </row>
    <row r="61" spans="1:19" ht="30" x14ac:dyDescent="0.25">
      <c r="A61" s="89"/>
      <c r="C61" s="58" t="s">
        <v>19</v>
      </c>
      <c r="D61" s="58">
        <v>2.1</v>
      </c>
      <c r="E61" s="58">
        <v>2.2000000000000002</v>
      </c>
      <c r="F61" s="58">
        <v>2.2999999999999998</v>
      </c>
      <c r="G61" s="58">
        <v>2.4</v>
      </c>
      <c r="H61" s="58">
        <v>2.5</v>
      </c>
      <c r="I61" s="58">
        <v>3</v>
      </c>
      <c r="J61" s="58" t="s">
        <v>32</v>
      </c>
      <c r="K61" s="58" t="s">
        <v>223</v>
      </c>
      <c r="M61" s="188" t="s">
        <v>222</v>
      </c>
      <c r="N61" s="188"/>
      <c r="O61" s="188"/>
      <c r="P61" s="188"/>
      <c r="S61" s="90"/>
    </row>
    <row r="62" spans="1:19" ht="18.75" x14ac:dyDescent="0.3">
      <c r="A62" s="89"/>
      <c r="C62" s="5" t="s">
        <v>14</v>
      </c>
      <c r="D62" s="6">
        <f>COUNTIF(Paper2!$J$7:$U$22,C62)</f>
        <v>1</v>
      </c>
      <c r="E62" s="6">
        <f>COUNTIF(Paper2!$J$23:$U$49,C62)</f>
        <v>0</v>
      </c>
      <c r="F62" s="6">
        <f>COUNTIF(Paper2!$J$50:$U$64,C62)</f>
        <v>0</v>
      </c>
      <c r="G62" s="6">
        <f>COUNTIF(Paper2!$J$65:$U$71,C62)</f>
        <v>0</v>
      </c>
      <c r="H62" s="6">
        <f>COUNTIF(Paper2!$J$72:$U$79,C62)</f>
        <v>0</v>
      </c>
      <c r="I62" s="6">
        <f>COUNTIF(Paper2!$J$80:$U$108,C62)</f>
        <v>0</v>
      </c>
      <c r="J62" s="8">
        <f>SUM(D62:I62)</f>
        <v>1</v>
      </c>
      <c r="K62" s="6">
        <f>COUNTIFS(Paper2!$K$5:$K$108,Dashboard!C62,Paper2!$M$5:$M$108,"Nailed it")+COUNTIFS(Paper2!$O$5:$O$108,Dashboard!C62,Paper2!$Q$5:$Q$108,"Nailed it")+COUNTIFS(Paper2!$S$5:$S$108,Dashboard!C62,Paper2!$U$5:$U$108,"Nailed it")</f>
        <v>0</v>
      </c>
      <c r="M62" s="187" t="str">
        <f>_xlfn.XLOOKUP((MAX(K62:K76)),K62:K76,C62:C76,"")</f>
        <v>Learning Mark Scheme</v>
      </c>
      <c r="N62" s="187"/>
      <c r="O62" s="187"/>
      <c r="P62" s="187"/>
      <c r="S62" s="90"/>
    </row>
    <row r="63" spans="1:19" x14ac:dyDescent="0.25">
      <c r="A63" s="89"/>
      <c r="C63" s="5" t="s">
        <v>11</v>
      </c>
      <c r="D63" s="6">
        <f>COUNTIF(Paper2!$J$7:$U$22,C63)</f>
        <v>0</v>
      </c>
      <c r="E63" s="6">
        <f>COUNTIF(Paper2!$J$23:$U$49,C63)</f>
        <v>0</v>
      </c>
      <c r="F63" s="6">
        <f>COUNTIF(Paper2!$J$50:$U$64,C63)</f>
        <v>0</v>
      </c>
      <c r="G63" s="6">
        <f>COUNTIF(Paper2!$J$65:$U$71,C63)</f>
        <v>0</v>
      </c>
      <c r="H63" s="6">
        <f>COUNTIF(Paper2!$J$72:$U$79,C63)</f>
        <v>0</v>
      </c>
      <c r="I63" s="6">
        <f>COUNTIF(Paper2!$J$80:$U$108,C63)</f>
        <v>0</v>
      </c>
      <c r="J63" s="8">
        <f t="shared" ref="J63:J76" si="2">SUM(D63:I63)</f>
        <v>0</v>
      </c>
      <c r="K63" s="6">
        <f>COUNTIFS(Paper2!$K$5:$K$108,Dashboard!C63,Paper2!$M$5:$M$108,"Nailed it")+COUNTIFS(Paper2!$O$5:$O$108,Dashboard!C63,Paper2!$Q$5:$Q$108,"Nailed it")+COUNTIFS(Paper2!$S$5:$S$108,Dashboard!C63,Paper2!$U$5:$U$108,"Nailed it")</f>
        <v>0</v>
      </c>
      <c r="S63" s="90"/>
    </row>
    <row r="64" spans="1:19" x14ac:dyDescent="0.25">
      <c r="A64" s="89"/>
      <c r="C64" s="5" t="s">
        <v>205</v>
      </c>
      <c r="D64" s="6">
        <f>COUNTIF(Paper2!$J$7:$U$22,C64)</f>
        <v>0</v>
      </c>
      <c r="E64" s="6">
        <f>COUNTIF(Paper2!$J$23:$U$49,C64)</f>
        <v>0</v>
      </c>
      <c r="F64" s="6">
        <f>COUNTIF(Paper2!$J$50:$U$64,C64)</f>
        <v>0</v>
      </c>
      <c r="G64" s="6">
        <f>COUNTIF(Paper2!$J$65:$U$71,C64)</f>
        <v>0</v>
      </c>
      <c r="H64" s="6">
        <f>COUNTIF(Paper2!$J$72:$U$79,C64)</f>
        <v>0</v>
      </c>
      <c r="I64" s="6">
        <f>COUNTIF(Paper2!$J$80:$U$108,C64)</f>
        <v>0</v>
      </c>
      <c r="J64" s="8">
        <f t="shared" si="2"/>
        <v>0</v>
      </c>
      <c r="K64" s="6">
        <f>COUNTIFS(Paper2!$K$5:$K$108,Dashboard!C64,Paper2!$M$5:$M$108,"Nailed it")+COUNTIFS(Paper2!$O$5:$O$108,Dashboard!C64,Paper2!$Q$5:$Q$108,"Nailed it")+COUNTIFS(Paper2!$S$5:$S$108,Dashboard!C64,Paper2!$U$5:$U$108,"Nailed it")</f>
        <v>0</v>
      </c>
      <c r="S64" s="90"/>
    </row>
    <row r="65" spans="1:19" x14ac:dyDescent="0.25">
      <c r="A65" s="89"/>
      <c r="C65" s="5" t="s">
        <v>10</v>
      </c>
      <c r="D65" s="6">
        <f>COUNTIF(Paper2!$J$7:$U$22,C65)</f>
        <v>0</v>
      </c>
      <c r="E65" s="6">
        <f>COUNTIF(Paper2!$J$23:$U$49,C65)</f>
        <v>0</v>
      </c>
      <c r="F65" s="6">
        <f>COUNTIF(Paper2!$J$50:$U$64,C65)</f>
        <v>0</v>
      </c>
      <c r="G65" s="6">
        <f>COUNTIF(Paper2!$J$65:$U$71,C65)</f>
        <v>0</v>
      </c>
      <c r="H65" s="6">
        <f>COUNTIF(Paper2!$J$72:$U$79,C65)</f>
        <v>0</v>
      </c>
      <c r="I65" s="6">
        <f>COUNTIF(Paper2!$J$80:$U$108,C65)</f>
        <v>0</v>
      </c>
      <c r="J65" s="8">
        <f t="shared" si="2"/>
        <v>0</v>
      </c>
      <c r="K65" s="6">
        <f>COUNTIFS(Paper2!$K$5:$K$108,Dashboard!C65,Paper2!$M$5:$M$108,"Nailed it")+COUNTIFS(Paper2!$O$5:$O$108,Dashboard!C65,Paper2!$Q$5:$Q$108,"Nailed it")+COUNTIFS(Paper2!$S$5:$S$108,Dashboard!C65,Paper2!$U$5:$U$108,"Nailed it")</f>
        <v>0</v>
      </c>
      <c r="S65" s="90"/>
    </row>
    <row r="66" spans="1:19" x14ac:dyDescent="0.25">
      <c r="A66" s="89"/>
      <c r="C66" s="5" t="s">
        <v>207</v>
      </c>
      <c r="D66" s="6">
        <f>COUNTIF(Paper2!$J$7:$U$22,C66)</f>
        <v>0</v>
      </c>
      <c r="E66" s="6">
        <f>COUNTIF(Paper2!$J$23:$U$49,C66)</f>
        <v>0</v>
      </c>
      <c r="F66" s="6">
        <f>COUNTIF(Paper2!$J$50:$U$64,C66)</f>
        <v>0</v>
      </c>
      <c r="G66" s="6">
        <f>COUNTIF(Paper2!$J$65:$U$71,C66)</f>
        <v>0</v>
      </c>
      <c r="H66" s="6">
        <f>COUNTIF(Paper2!$J$72:$U$79,C66)</f>
        <v>0</v>
      </c>
      <c r="I66" s="6">
        <f>COUNTIF(Paper2!$J$80:$U$108,C66)</f>
        <v>0</v>
      </c>
      <c r="J66" s="8">
        <f t="shared" si="2"/>
        <v>0</v>
      </c>
      <c r="K66" s="6">
        <f>COUNTIFS(Paper2!$K$5:$K$108,Dashboard!C66,Paper2!$M$5:$M$108,"Nailed it")+COUNTIFS(Paper2!$O$5:$O$108,Dashboard!C66,Paper2!$Q$5:$Q$108,"Nailed it")+COUNTIFS(Paper2!$S$5:$S$108,Dashboard!C66,Paper2!$U$5:$U$108,"Nailed it")</f>
        <v>0</v>
      </c>
      <c r="S66" s="90"/>
    </row>
    <row r="67" spans="1:19" x14ac:dyDescent="0.25">
      <c r="A67" s="89"/>
      <c r="C67" s="5" t="s">
        <v>27</v>
      </c>
      <c r="D67" s="6">
        <f>COUNTIF(Paper2!$J$7:$U$22,C67)</f>
        <v>0</v>
      </c>
      <c r="E67" s="6">
        <f>COUNTIF(Paper2!$J$23:$U$49,C67)</f>
        <v>0</v>
      </c>
      <c r="F67" s="6">
        <f>COUNTIF(Paper2!$J$50:$U$64,C67)</f>
        <v>0</v>
      </c>
      <c r="G67" s="6">
        <f>COUNTIF(Paper2!$J$65:$U$71,C67)</f>
        <v>0</v>
      </c>
      <c r="H67" s="6">
        <f>COUNTIF(Paper2!$J$72:$U$79,C67)</f>
        <v>0</v>
      </c>
      <c r="I67" s="6">
        <f>COUNTIF(Paper2!$J$80:$U$108,C67)</f>
        <v>0</v>
      </c>
      <c r="J67" s="8">
        <f t="shared" si="2"/>
        <v>0</v>
      </c>
      <c r="K67" s="6">
        <f>COUNTIFS(Paper2!$K$5:$K$108,Dashboard!C67,Paper2!$M$5:$M$108,"Nailed it")+COUNTIFS(Paper2!$O$5:$O$108,Dashboard!C67,Paper2!$Q$5:$Q$108,"Nailed it")+COUNTIFS(Paper2!$S$5:$S$108,Dashboard!C67,Paper2!$U$5:$U$108,"Nailed it")</f>
        <v>0</v>
      </c>
      <c r="S67" s="90"/>
    </row>
    <row r="68" spans="1:19" x14ac:dyDescent="0.25">
      <c r="A68" s="89"/>
      <c r="C68" s="5" t="s">
        <v>25</v>
      </c>
      <c r="D68" s="6">
        <f>COUNTIF(Paper2!$J$7:$U$22,C68)</f>
        <v>0</v>
      </c>
      <c r="E68" s="6">
        <f>COUNTIF(Paper2!$J$23:$U$49,C68)</f>
        <v>0</v>
      </c>
      <c r="F68" s="6">
        <f>COUNTIF(Paper2!$J$50:$U$64,C68)</f>
        <v>0</v>
      </c>
      <c r="G68" s="6">
        <f>COUNTIF(Paper2!$J$65:$U$71,C68)</f>
        <v>0</v>
      </c>
      <c r="H68" s="6">
        <f>COUNTIF(Paper2!$J$72:$U$79,C68)</f>
        <v>0</v>
      </c>
      <c r="I68" s="6">
        <f>COUNTIF(Paper2!$J$80:$U$108,C68)</f>
        <v>0</v>
      </c>
      <c r="J68" s="8">
        <f t="shared" si="2"/>
        <v>0</v>
      </c>
      <c r="K68" s="6">
        <f>COUNTIFS(Paper2!$K$5:$K$108,Dashboard!C68,Paper2!$M$5:$M$108,"Nailed it")+COUNTIFS(Paper2!$O$5:$O$108,Dashboard!C68,Paper2!$Q$5:$Q$108,"Nailed it")+COUNTIFS(Paper2!$S$5:$S$108,Dashboard!C68,Paper2!$U$5:$U$108,"Nailed it")</f>
        <v>0</v>
      </c>
      <c r="S68" s="90"/>
    </row>
    <row r="69" spans="1:19" x14ac:dyDescent="0.25">
      <c r="A69" s="89"/>
      <c r="C69" s="5" t="s">
        <v>204</v>
      </c>
      <c r="D69" s="6">
        <f>COUNTIF(Paper2!$J$7:$U$22,C69)</f>
        <v>0</v>
      </c>
      <c r="E69" s="6">
        <f>COUNTIF(Paper2!$J$23:$U$49,C69)</f>
        <v>0</v>
      </c>
      <c r="F69" s="6">
        <f>COUNTIF(Paper2!$J$50:$U$64,C69)</f>
        <v>0</v>
      </c>
      <c r="G69" s="6">
        <f>COUNTIF(Paper2!$J$65:$U$71,C69)</f>
        <v>0</v>
      </c>
      <c r="H69" s="6">
        <f>COUNTIF(Paper2!$J$72:$U$79,C69)</f>
        <v>0</v>
      </c>
      <c r="I69" s="6">
        <f>COUNTIF(Paper2!$J$80:$U$108,C69)</f>
        <v>0</v>
      </c>
      <c r="J69" s="8">
        <f t="shared" si="2"/>
        <v>0</v>
      </c>
      <c r="K69" s="6">
        <f>COUNTIFS(Paper2!$K$5:$K$108,Dashboard!C69,Paper2!$M$5:$M$108,"Nailed it")+COUNTIFS(Paper2!$O$5:$O$108,Dashboard!C69,Paper2!$Q$5:$Q$108,"Nailed it")+COUNTIFS(Paper2!$S$5:$S$108,Dashboard!C69,Paper2!$U$5:$U$108,"Nailed it")</f>
        <v>0</v>
      </c>
      <c r="S69" s="90"/>
    </row>
    <row r="70" spans="1:19" x14ac:dyDescent="0.25">
      <c r="A70" s="89"/>
      <c r="C70" s="5" t="s">
        <v>24</v>
      </c>
      <c r="D70" s="6">
        <f>COUNTIF(Paper2!$J$7:$U$22,C70)</f>
        <v>1</v>
      </c>
      <c r="E70" s="6">
        <f>COUNTIF(Paper2!$J$23:$U$49,C70)</f>
        <v>0</v>
      </c>
      <c r="F70" s="6">
        <f>COUNTIF(Paper2!$J$50:$U$64,C70)</f>
        <v>0</v>
      </c>
      <c r="G70" s="6">
        <f>COUNTIF(Paper2!$J$65:$U$71,C70)</f>
        <v>0</v>
      </c>
      <c r="H70" s="6">
        <f>COUNTIF(Paper2!$J$72:$U$79,C70)</f>
        <v>0</v>
      </c>
      <c r="I70" s="6">
        <f>COUNTIF(Paper2!$J$80:$U$108,C70)</f>
        <v>0</v>
      </c>
      <c r="J70" s="8">
        <f t="shared" si="2"/>
        <v>1</v>
      </c>
      <c r="K70" s="6">
        <f>COUNTIFS(Paper2!$K$5:$K$108,Dashboard!C70,Paper2!$M$5:$M$108,"Nailed it")+COUNTIFS(Paper2!$O$5:$O$108,Dashboard!C70,Paper2!$Q$5:$Q$108,"Nailed it")+COUNTIFS(Paper2!$S$5:$S$108,Dashboard!C70,Paper2!$U$5:$U$108,"Nailed it")</f>
        <v>1</v>
      </c>
      <c r="S70" s="90"/>
    </row>
    <row r="71" spans="1:19" x14ac:dyDescent="0.25">
      <c r="A71" s="89"/>
      <c r="C71" s="5" t="s">
        <v>26</v>
      </c>
      <c r="D71" s="6">
        <f>COUNTIF(Paper2!$J$7:$U$22,C71)</f>
        <v>0</v>
      </c>
      <c r="E71" s="6">
        <f>COUNTIF(Paper2!$J$23:$U$49,C71)</f>
        <v>0</v>
      </c>
      <c r="F71" s="6">
        <f>COUNTIF(Paper2!$J$50:$U$64,C71)</f>
        <v>0</v>
      </c>
      <c r="G71" s="6">
        <f>COUNTIF(Paper2!$J$65:$U$71,C71)</f>
        <v>0</v>
      </c>
      <c r="H71" s="6">
        <f>COUNTIF(Paper2!$J$72:$U$79,C71)</f>
        <v>0</v>
      </c>
      <c r="I71" s="6">
        <f>COUNTIF(Paper2!$J$80:$U$108,C71)</f>
        <v>0</v>
      </c>
      <c r="J71" s="8">
        <f t="shared" si="2"/>
        <v>0</v>
      </c>
      <c r="K71" s="6">
        <f>COUNTIFS(Paper2!$K$5:$K$108,Dashboard!C71,Paper2!$M$5:$M$108,"Nailed it")+COUNTIFS(Paper2!$O$5:$O$108,Dashboard!C71,Paper2!$Q$5:$Q$108,"Nailed it")+COUNTIFS(Paper2!$S$5:$S$108,Dashboard!C71,Paper2!$U$5:$U$108,"Nailed it")</f>
        <v>0</v>
      </c>
      <c r="S71" s="90"/>
    </row>
    <row r="72" spans="1:19" x14ac:dyDescent="0.25">
      <c r="A72" s="89"/>
      <c r="C72" s="5" t="s">
        <v>208</v>
      </c>
      <c r="D72" s="6">
        <f>COUNTIF(Paper2!$J$7:$U$22,C72)</f>
        <v>0</v>
      </c>
      <c r="E72" s="6">
        <f>COUNTIF(Paper2!$J$23:$U$49,C72)</f>
        <v>0</v>
      </c>
      <c r="F72" s="6">
        <f>COUNTIF(Paper2!$J$50:$U$64,C72)</f>
        <v>0</v>
      </c>
      <c r="G72" s="6">
        <f>COUNTIF(Paper2!$J$65:$U$71,C72)</f>
        <v>0</v>
      </c>
      <c r="H72" s="6">
        <f>COUNTIF(Paper2!$J$72:$U$79,C72)</f>
        <v>0</v>
      </c>
      <c r="I72" s="6">
        <f>COUNTIF(Paper2!$J$80:$U$108,C72)</f>
        <v>0</v>
      </c>
      <c r="J72" s="8">
        <f t="shared" si="2"/>
        <v>0</v>
      </c>
      <c r="K72" s="6">
        <f>COUNTIFS(Paper2!$K$5:$K$108,Dashboard!C72,Paper2!$M$5:$M$108,"Nailed it")+COUNTIFS(Paper2!$O$5:$O$108,Dashboard!C72,Paper2!$Q$5:$Q$108,"Nailed it")+COUNTIFS(Paper2!$S$5:$S$108,Dashboard!C72,Paper2!$U$5:$U$108,"Nailed it")</f>
        <v>0</v>
      </c>
      <c r="S72" s="90"/>
    </row>
    <row r="73" spans="1:19" x14ac:dyDescent="0.25">
      <c r="A73" s="89"/>
      <c r="C73" s="5" t="s">
        <v>9</v>
      </c>
      <c r="D73" s="6">
        <f>COUNTIF(Paper2!$J$7:$U$22,C73)</f>
        <v>0</v>
      </c>
      <c r="E73" s="6">
        <f>COUNTIF(Paper2!$J$23:$U$49,C73)</f>
        <v>0</v>
      </c>
      <c r="F73" s="6">
        <f>COUNTIF(Paper2!$J$50:$U$64,C73)</f>
        <v>0</v>
      </c>
      <c r="G73" s="6">
        <f>COUNTIF(Paper2!$J$65:$U$71,C73)</f>
        <v>0</v>
      </c>
      <c r="H73" s="6">
        <f>COUNTIF(Paper2!$J$72:$U$79,C73)</f>
        <v>0</v>
      </c>
      <c r="I73" s="6">
        <f>COUNTIF(Paper2!$J$80:$U$108,C73)</f>
        <v>0</v>
      </c>
      <c r="J73" s="8">
        <f t="shared" si="2"/>
        <v>0</v>
      </c>
      <c r="K73" s="6">
        <f>COUNTIFS(Paper2!$K$5:$K$108,Dashboard!C73,Paper2!$M$5:$M$108,"Nailed it")+COUNTIFS(Paper2!$O$5:$O$108,Dashboard!C73,Paper2!$Q$5:$Q$108,"Nailed it")+COUNTIFS(Paper2!$S$5:$S$108,Dashboard!C73,Paper2!$U$5:$U$108,"Nailed it")</f>
        <v>0</v>
      </c>
      <c r="S73" s="90"/>
    </row>
    <row r="74" spans="1:19" x14ac:dyDescent="0.25">
      <c r="A74" s="89"/>
      <c r="C74" s="5" t="s">
        <v>203</v>
      </c>
      <c r="D74" s="6">
        <f>COUNTIF(Paper2!$J$7:$U$22,C74)</f>
        <v>0</v>
      </c>
      <c r="E74" s="6">
        <f>COUNTIF(Paper2!$J$23:$U$49,C74)</f>
        <v>0</v>
      </c>
      <c r="F74" s="6">
        <f>COUNTIF(Paper2!$J$50:$U$64,C74)</f>
        <v>0</v>
      </c>
      <c r="G74" s="6">
        <f>COUNTIF(Paper2!$J$65:$U$71,C74)</f>
        <v>0</v>
      </c>
      <c r="H74" s="6">
        <f>COUNTIF(Paper2!$J$72:$U$79,C74)</f>
        <v>0</v>
      </c>
      <c r="I74" s="6">
        <f>COUNTIF(Paper2!$J$80:$U$108,C74)</f>
        <v>0</v>
      </c>
      <c r="J74" s="8">
        <f t="shared" si="2"/>
        <v>0</v>
      </c>
      <c r="K74" s="6">
        <f>COUNTIFS(Paper2!$K$5:$K$108,Dashboard!C74,Paper2!$M$5:$M$108,"Nailed it")+COUNTIFS(Paper2!$O$5:$O$108,Dashboard!C74,Paper2!$Q$5:$Q$108,"Nailed it")+COUNTIFS(Paper2!$S$5:$S$108,Dashboard!C74,Paper2!$U$5:$U$108,"Nailed it")</f>
        <v>0</v>
      </c>
      <c r="S74" s="90"/>
    </row>
    <row r="75" spans="1:19" ht="30" x14ac:dyDescent="0.25">
      <c r="A75" s="89"/>
      <c r="C75" s="13" t="s">
        <v>206</v>
      </c>
      <c r="D75" s="6">
        <f>COUNTIF(Paper2!$J$7:$U$22,C75)</f>
        <v>0</v>
      </c>
      <c r="E75" s="6">
        <f>COUNTIF(Paper2!$J$23:$U$49,C75)</f>
        <v>0</v>
      </c>
      <c r="F75" s="6">
        <f>COUNTIF(Paper2!$J$50:$U$64,C75)</f>
        <v>0</v>
      </c>
      <c r="G75" s="6">
        <f>COUNTIF(Paper2!$J$65:$U$71,C75)</f>
        <v>0</v>
      </c>
      <c r="H75" s="6">
        <f>COUNTIF(Paper2!$J$72:$U$79,C75)</f>
        <v>0</v>
      </c>
      <c r="I75" s="6">
        <f>COUNTIF(Paper2!$J$80:$U$108,C75)</f>
        <v>0</v>
      </c>
      <c r="J75" s="8">
        <f t="shared" si="2"/>
        <v>0</v>
      </c>
      <c r="K75" s="6">
        <f>COUNTIFS(Paper2!$K$5:$K$108,Dashboard!C75,Paper2!$M$5:$M$108,"Nailed it")+COUNTIFS(Paper2!$O$5:$O$108,Dashboard!C75,Paper2!$Q$5:$Q$108,"Nailed it")+COUNTIFS(Paper2!$S$5:$S$108,Dashboard!C75,Paper2!$U$5:$U$108,"Nailed it")</f>
        <v>0</v>
      </c>
      <c r="S75" s="90"/>
    </row>
    <row r="76" spans="1:19" x14ac:dyDescent="0.25">
      <c r="A76" s="89"/>
      <c r="C76" s="5" t="s">
        <v>20</v>
      </c>
      <c r="D76" s="6">
        <f>COUNTIF(Paper2!$J$7:$U$22,C76)</f>
        <v>0</v>
      </c>
      <c r="E76" s="6">
        <f>COUNTIF(Paper2!$J$23:$U$49,C76)</f>
        <v>1</v>
      </c>
      <c r="F76" s="6">
        <f>COUNTIF(Paper2!$J$50:$U$64,C76)</f>
        <v>1</v>
      </c>
      <c r="G76" s="6">
        <f>COUNTIF(Paper2!$J$65:$U$71,C76)</f>
        <v>1</v>
      </c>
      <c r="H76" s="6">
        <f>COUNTIF(Paper2!$J$72:$U$79,C76)</f>
        <v>1</v>
      </c>
      <c r="I76" s="6">
        <f>COUNTIF(Paper2!$J$80:$U$108,C76)</f>
        <v>1</v>
      </c>
      <c r="J76" s="8">
        <f t="shared" si="2"/>
        <v>5</v>
      </c>
      <c r="K76" s="6">
        <f>COUNTIFS(Paper2!$K$5:$K$108,Dashboard!C76,Paper2!$M$5:$M$108,"Nailed it")+COUNTIFS(Paper2!$O$5:$O$108,Dashboard!C76,Paper2!$Q$5:$Q$108,"Nailed it")+COUNTIFS(Paper2!$S$5:$S$108,Dashboard!C76,Paper2!$U$5:$U$108,"Nailed it")</f>
        <v>0</v>
      </c>
      <c r="S76" s="90"/>
    </row>
    <row r="77" spans="1:19" x14ac:dyDescent="0.25">
      <c r="A77" s="89"/>
      <c r="S77" s="90"/>
    </row>
    <row r="78" spans="1:19" x14ac:dyDescent="0.25">
      <c r="A78" s="89"/>
      <c r="S78" s="90"/>
    </row>
    <row r="79" spans="1:19" ht="15.75" thickBot="1" x14ac:dyDescent="0.3">
      <c r="A79" s="89"/>
      <c r="C79" t="s">
        <v>246</v>
      </c>
      <c r="S79" s="90"/>
    </row>
    <row r="80" spans="1:19" ht="36.6" customHeight="1" thickBot="1" x14ac:dyDescent="0.3">
      <c r="A80" s="89"/>
      <c r="C80" s="80" t="s">
        <v>1</v>
      </c>
      <c r="D80" s="81"/>
      <c r="E80" s="82"/>
      <c r="F80" s="83" t="s">
        <v>33</v>
      </c>
      <c r="G80" s="83" t="s">
        <v>4</v>
      </c>
      <c r="H80" s="83" t="s">
        <v>5</v>
      </c>
      <c r="S80" s="90"/>
    </row>
    <row r="81" spans="1:19" x14ac:dyDescent="0.25">
      <c r="A81" s="89"/>
      <c r="C81" s="62" t="s">
        <v>42</v>
      </c>
      <c r="D81" s="63"/>
      <c r="E81" s="64"/>
      <c r="F81" s="103">
        <f>COUNTIF(Paper1!H7:S7,"Completed")</f>
        <v>0</v>
      </c>
      <c r="G81" s="21" t="str">
        <f ca="1">IF(Paper1!K7&lt;&gt;"not sure", "", IF(TODAY()-Paper1!J7&lt;=2,"Necessary", "Urgent"))</f>
        <v>Urgent</v>
      </c>
      <c r="H81" s="21" t="str">
        <f ca="1">IF(Paper1!O7&lt;&gt;"not sure", "", IF(TODAY()-Paper1!N7&lt;=2, "Necessary", "Urgent"))</f>
        <v/>
      </c>
      <c r="S81" s="90"/>
    </row>
    <row r="82" spans="1:19" x14ac:dyDescent="0.25">
      <c r="A82" s="89"/>
      <c r="C82" s="65" t="s">
        <v>43</v>
      </c>
      <c r="D82" s="66"/>
      <c r="E82" s="67"/>
      <c r="F82" s="104">
        <f>COUNTIF(Paper1!H8:S8,"Completed")</f>
        <v>0</v>
      </c>
      <c r="G82" s="21" t="str">
        <f ca="1">IF(Paper1!K8&lt;&gt;"not sure", "", IF(TODAY()-Paper1!J8&lt;=2,"Necessary", "Urgent"))</f>
        <v/>
      </c>
      <c r="H82" s="21" t="str">
        <f ca="1">IF(Paper1!O8&lt;&gt;"not sure", "", IF(TODAY()-Paper1!N8&lt;=2, "Necessary", "Urgent"))</f>
        <v/>
      </c>
      <c r="S82" s="90"/>
    </row>
    <row r="83" spans="1:19" x14ac:dyDescent="0.25">
      <c r="A83" s="89"/>
      <c r="C83" s="65" t="s">
        <v>44</v>
      </c>
      <c r="D83" s="66"/>
      <c r="E83" s="67"/>
      <c r="F83" s="104">
        <f>COUNTIF(Paper1!H9:S9,"Completed")</f>
        <v>0</v>
      </c>
      <c r="G83" s="21" t="str">
        <f ca="1">IF(Paper1!K9&lt;&gt;"not sure", "", IF(TODAY()-Paper1!J9&lt;=2,"Necessary", "Urgent"))</f>
        <v/>
      </c>
      <c r="H83" s="21" t="str">
        <f ca="1">IF(Paper1!O9&lt;&gt;"not sure", "", IF(TODAY()-Paper1!N9&lt;=2, "Necessary", "Urgent"))</f>
        <v/>
      </c>
      <c r="S83" s="90"/>
    </row>
    <row r="84" spans="1:19" x14ac:dyDescent="0.25">
      <c r="A84" s="89"/>
      <c r="C84" s="65" t="s">
        <v>45</v>
      </c>
      <c r="D84" s="66"/>
      <c r="E84" s="67"/>
      <c r="F84" s="104">
        <f>COUNTIF(Paper1!H10:S10,"Completed")</f>
        <v>0</v>
      </c>
      <c r="G84" s="21" t="str">
        <f ca="1">IF(Paper1!K10&lt;&gt;"not sure", "", IF(TODAY()-Paper1!J10&lt;=2,"Necessary", "Urgent"))</f>
        <v/>
      </c>
      <c r="H84" s="21" t="str">
        <f ca="1">IF(Paper1!O10&lt;&gt;"not sure", "", IF(TODAY()-Paper1!N10&lt;=2, "Necessary", "Urgent"))</f>
        <v/>
      </c>
      <c r="S84" s="90"/>
    </row>
    <row r="85" spans="1:19" x14ac:dyDescent="0.25">
      <c r="A85" s="89"/>
      <c r="C85" s="65" t="s">
        <v>46</v>
      </c>
      <c r="D85" s="66"/>
      <c r="E85" s="67"/>
      <c r="F85" s="104">
        <f>COUNTIF(Paper1!H11:S11,"Completed")</f>
        <v>0</v>
      </c>
      <c r="G85" s="21" t="str">
        <f ca="1">IF(Paper1!K11&lt;&gt;"not sure", "", IF(TODAY()-Paper1!J11&lt;=2,"Necessary", "Urgent"))</f>
        <v/>
      </c>
      <c r="H85" s="21" t="str">
        <f ca="1">IF(Paper1!O11&lt;&gt;"not sure", "", IF(TODAY()-Paper1!N11&lt;=2, "Necessary", "Urgent"))</f>
        <v/>
      </c>
      <c r="S85" s="90"/>
    </row>
    <row r="86" spans="1:19" x14ac:dyDescent="0.25">
      <c r="A86" s="89"/>
      <c r="C86" s="65" t="s">
        <v>47</v>
      </c>
      <c r="D86" s="66"/>
      <c r="E86" s="67"/>
      <c r="F86" s="104">
        <f>COUNTIF(Paper1!H12:S12,"Completed")</f>
        <v>0</v>
      </c>
      <c r="G86" s="21" t="str">
        <f ca="1">IF(Paper1!K12&lt;&gt;"not sure", "", IF(TODAY()-Paper1!J12&lt;=2,"Necessary", "Urgent"))</f>
        <v/>
      </c>
      <c r="H86" s="21" t="str">
        <f ca="1">IF(Paper1!O12&lt;&gt;"not sure", "", IF(TODAY()-Paper1!N12&lt;=2, "Necessary", "Urgent"))</f>
        <v/>
      </c>
      <c r="S86" s="90"/>
    </row>
    <row r="87" spans="1:19" x14ac:dyDescent="0.25">
      <c r="A87" s="89"/>
      <c r="C87" s="65" t="s">
        <v>48</v>
      </c>
      <c r="D87" s="66"/>
      <c r="E87" s="67"/>
      <c r="F87" s="104">
        <f>COUNTIF(Paper1!H13:S13,"Completed")</f>
        <v>0</v>
      </c>
      <c r="G87" s="21" t="str">
        <f ca="1">IF(Paper1!K13&lt;&gt;"not sure", "", IF(TODAY()-Paper1!J13&lt;=2,"Necessary", "Urgent"))</f>
        <v/>
      </c>
      <c r="H87" s="21" t="str">
        <f ca="1">IF(Paper1!O13&lt;&gt;"not sure", "", IF(TODAY()-Paper1!N13&lt;=2, "Necessary", "Urgent"))</f>
        <v/>
      </c>
      <c r="S87" s="90"/>
    </row>
    <row r="88" spans="1:19" x14ac:dyDescent="0.25">
      <c r="A88" s="89"/>
      <c r="C88" s="65" t="s">
        <v>49</v>
      </c>
      <c r="D88" s="66"/>
      <c r="E88" s="67"/>
      <c r="F88" s="104">
        <f>COUNTIF(Paper1!H14:S14,"Completed")</f>
        <v>0</v>
      </c>
      <c r="G88" s="21" t="str">
        <f ca="1">IF(Paper1!K14&lt;&gt;"not sure", "", IF(TODAY()-Paper1!J14&lt;=2,"Necessary", "Urgent"))</f>
        <v/>
      </c>
      <c r="H88" s="21" t="str">
        <f ca="1">IF(Paper1!O14&lt;&gt;"not sure", "", IF(TODAY()-Paper1!N14&lt;=2, "Necessary", "Urgent"))</f>
        <v/>
      </c>
      <c r="S88" s="90"/>
    </row>
    <row r="89" spans="1:19" x14ac:dyDescent="0.25">
      <c r="A89" s="89"/>
      <c r="C89" s="65" t="s">
        <v>50</v>
      </c>
      <c r="D89" s="66"/>
      <c r="E89" s="67"/>
      <c r="F89" s="104">
        <f>COUNTIF(Paper1!H15:S15,"Completed")</f>
        <v>0</v>
      </c>
      <c r="G89" s="21" t="str">
        <f ca="1">IF(Paper1!K15&lt;&gt;"not sure", "", IF(TODAY()-Paper1!J15&lt;=2,"Necessary", "Urgent"))</f>
        <v/>
      </c>
      <c r="H89" s="21" t="str">
        <f ca="1">IF(Paper1!O15&lt;&gt;"not sure", "", IF(TODAY()-Paper1!N15&lt;=2, "Necessary", "Urgent"))</f>
        <v/>
      </c>
      <c r="S89" s="90"/>
    </row>
    <row r="90" spans="1:19" x14ac:dyDescent="0.25">
      <c r="A90" s="89"/>
      <c r="C90" s="65" t="s">
        <v>51</v>
      </c>
      <c r="D90" s="66"/>
      <c r="E90" s="67"/>
      <c r="F90" s="104">
        <f>COUNTIF(Paper1!H16:S16,"Completed")</f>
        <v>0</v>
      </c>
      <c r="G90" s="21" t="str">
        <f ca="1">IF(Paper1!K16&lt;&gt;"not sure", "", IF(TODAY()-Paper1!J16&lt;=2,"Necessary", "Urgent"))</f>
        <v/>
      </c>
      <c r="H90" s="21" t="str">
        <f ca="1">IF(Paper1!O16&lt;&gt;"not sure", "", IF(TODAY()-Paper1!N16&lt;=2, "Necessary", "Urgent"))</f>
        <v/>
      </c>
      <c r="S90" s="90"/>
    </row>
    <row r="91" spans="1:19" ht="15.75" thickBot="1" x14ac:dyDescent="0.3">
      <c r="A91" s="89"/>
      <c r="C91" s="68" t="s">
        <v>52</v>
      </c>
      <c r="D91" s="69"/>
      <c r="E91" s="70"/>
      <c r="F91" s="105">
        <f>COUNTIF(Paper1!H17:S17,"Completed")</f>
        <v>0</v>
      </c>
      <c r="G91" s="21" t="str">
        <f ca="1">IF(Paper1!K17&lt;&gt;"not sure", "", IF(TODAY()-Paper1!J17&lt;=2,"Necessary", "Urgent"))</f>
        <v/>
      </c>
      <c r="H91" s="21" t="str">
        <f ca="1">IF(Paper1!O17&lt;&gt;"not sure", "", IF(TODAY()-Paper1!N17&lt;=2, "Necessary", "Urgent"))</f>
        <v/>
      </c>
      <c r="S91" s="90"/>
    </row>
    <row r="92" spans="1:19" ht="15.75" thickBot="1" x14ac:dyDescent="0.3">
      <c r="A92" s="89"/>
      <c r="C92" s="71" t="s">
        <v>53</v>
      </c>
      <c r="D92" s="72"/>
      <c r="E92" s="73"/>
      <c r="F92" s="106">
        <f>COUNTIF(Paper1!H18:S18,"Completed")</f>
        <v>0</v>
      </c>
      <c r="G92" s="21" t="str">
        <f ca="1">IF(Paper1!K18&lt;&gt;"not sure", "", IF(TODAY()-Paper1!J18&lt;=2,"Necessary", "Urgent"))</f>
        <v/>
      </c>
      <c r="H92" s="21" t="str">
        <f ca="1">IF(Paper1!O18&lt;&gt;"not sure", "", IF(TODAY()-Paper1!N18&lt;=2, "Necessary", "Urgent"))</f>
        <v/>
      </c>
      <c r="S92" s="90"/>
    </row>
    <row r="93" spans="1:19" ht="15.75" thickBot="1" x14ac:dyDescent="0.3">
      <c r="A93" s="89"/>
      <c r="C93" s="71" t="s">
        <v>54</v>
      </c>
      <c r="D93" s="72"/>
      <c r="E93" s="73"/>
      <c r="F93" s="107">
        <f>COUNTIF(Paper1!H19:S19,"Completed")</f>
        <v>0</v>
      </c>
      <c r="G93" s="21" t="str">
        <f ca="1">IF(Paper1!K19&lt;&gt;"not sure", "", IF(TODAY()-Paper1!J19&lt;=2,"Necessary", "Urgent"))</f>
        <v/>
      </c>
      <c r="H93" s="21" t="str">
        <f ca="1">IF(Paper1!O19&lt;&gt;"not sure", "", IF(TODAY()-Paper1!N19&lt;=2, "Necessary", "Urgent"))</f>
        <v/>
      </c>
      <c r="S93" s="90"/>
    </row>
    <row r="94" spans="1:19" ht="15.75" thickBot="1" x14ac:dyDescent="0.3">
      <c r="A94" s="89"/>
      <c r="C94" s="74" t="s">
        <v>55</v>
      </c>
      <c r="D94" s="75"/>
      <c r="E94" s="76"/>
      <c r="F94" s="108">
        <f>COUNTIF(Paper1!H20:S20,"Completed")</f>
        <v>0</v>
      </c>
      <c r="G94" s="21" t="str">
        <f ca="1">IF(Paper1!K20&lt;&gt;"not sure", "", IF(TODAY()-Paper1!J20&lt;=2,"Necessary", "Urgent"))</f>
        <v/>
      </c>
      <c r="H94" s="21" t="str">
        <f ca="1">IF(Paper1!O20&lt;&gt;"not sure", "", IF(TODAY()-Paper1!N20&lt;=2, "Necessary", "Urgent"))</f>
        <v/>
      </c>
      <c r="S94" s="90"/>
    </row>
    <row r="95" spans="1:19" ht="15.75" thickBot="1" x14ac:dyDescent="0.3">
      <c r="A95" s="89"/>
      <c r="C95" s="74" t="s">
        <v>56</v>
      </c>
      <c r="D95" s="75"/>
      <c r="E95" s="76"/>
      <c r="F95" s="109">
        <f>COUNTIF(Paper1!H21:S21,"Completed")</f>
        <v>0</v>
      </c>
      <c r="G95" s="21" t="str">
        <f ca="1">IF(Paper1!K21&lt;&gt;"not sure", "", IF(TODAY()-Paper1!J21&lt;=2,"Necessary", "Urgent"))</f>
        <v/>
      </c>
      <c r="H95" s="21" t="str">
        <f ca="1">IF(Paper1!O21&lt;&gt;"not sure", "", IF(TODAY()-Paper1!N21&lt;=2, "Necessary", "Urgent"))</f>
        <v/>
      </c>
      <c r="S95" s="90"/>
    </row>
    <row r="96" spans="1:19" ht="15.75" thickBot="1" x14ac:dyDescent="0.3">
      <c r="A96" s="89"/>
      <c r="C96" s="77" t="s">
        <v>57</v>
      </c>
      <c r="D96" s="78"/>
      <c r="E96" s="79"/>
      <c r="F96" s="110">
        <f>COUNTIF(Paper1!H22:S22,"Completed")</f>
        <v>0</v>
      </c>
      <c r="G96" s="21" t="str">
        <f ca="1">IF(Paper1!K22&lt;&gt;"not sure", "", IF(TODAY()-Paper1!J22&lt;=2,"Necessary", "Urgent"))</f>
        <v/>
      </c>
      <c r="H96" s="21" t="str">
        <f ca="1">IF(Paper1!O22&lt;&gt;"not sure", "", IF(TODAY()-Paper1!N22&lt;=2, "Necessary", "Urgent"))</f>
        <v/>
      </c>
      <c r="S96" s="90"/>
    </row>
    <row r="97" spans="1:19" ht="15.75" thickBot="1" x14ac:dyDescent="0.3">
      <c r="A97" s="89"/>
      <c r="C97" s="77" t="s">
        <v>58</v>
      </c>
      <c r="D97" s="78"/>
      <c r="E97" s="79"/>
      <c r="F97" s="111">
        <f>COUNTIF(Paper1!H23:S23,"Completed")</f>
        <v>0</v>
      </c>
      <c r="G97" s="21" t="str">
        <f ca="1">IF(Paper1!K23&lt;&gt;"not sure", "", IF(TODAY()-Paper1!J23&lt;=2,"Necessary", "Urgent"))</f>
        <v/>
      </c>
      <c r="H97" s="21" t="str">
        <f ca="1">IF(Paper1!O23&lt;&gt;"not sure", "", IF(TODAY()-Paper1!N23&lt;=2, "Necessary", "Urgent"))</f>
        <v/>
      </c>
      <c r="S97" s="90"/>
    </row>
    <row r="98" spans="1:19" ht="15.75" thickBot="1" x14ac:dyDescent="0.3">
      <c r="A98" s="89"/>
      <c r="C98" s="60" t="s">
        <v>59</v>
      </c>
      <c r="D98" s="61"/>
      <c r="E98" s="61"/>
      <c r="F98" s="112">
        <f>COUNTIF(Paper1!H24:S24,"Completed")</f>
        <v>0</v>
      </c>
      <c r="G98" s="21" t="str">
        <f ca="1">IF(Paper1!K24&lt;&gt;"not sure", "", IF(TODAY()-Paper1!J24&lt;=2,"Necessary", "Urgent"))</f>
        <v>Urgent</v>
      </c>
      <c r="H98" s="21" t="str">
        <f ca="1">IF(Paper1!O24&lt;&gt;"not sure", "", IF(TODAY()-Paper1!N24&lt;=2, "Necessary", "Urgent"))</f>
        <v/>
      </c>
      <c r="S98" s="90"/>
    </row>
    <row r="99" spans="1:19" ht="15.75" thickBot="1" x14ac:dyDescent="0.3">
      <c r="A99" s="89"/>
      <c r="C99" s="191" t="s">
        <v>32</v>
      </c>
      <c r="D99" s="192"/>
      <c r="E99" s="193"/>
      <c r="F99" s="113">
        <f>SUM(F81:F98)</f>
        <v>0</v>
      </c>
      <c r="G99" s="114"/>
      <c r="H99" s="21" t="str">
        <f ca="1">IF(Paper1!O25&lt;&gt;"not sure", "", IF(TODAY()-Paper1!N25&lt;=2, "Necessary", "Urgent"))</f>
        <v/>
      </c>
      <c r="S99" s="90"/>
    </row>
    <row r="100" spans="1:19" x14ac:dyDescent="0.25">
      <c r="A100" s="89"/>
      <c r="S100" s="90"/>
    </row>
    <row r="101" spans="1:19" x14ac:dyDescent="0.25">
      <c r="A101" s="89"/>
      <c r="C101" t="s">
        <v>247</v>
      </c>
      <c r="S101" s="90"/>
    </row>
    <row r="102" spans="1:19" ht="36.6" customHeight="1" x14ac:dyDescent="0.25">
      <c r="A102" s="89"/>
      <c r="C102" s="84" t="s">
        <v>202</v>
      </c>
      <c r="D102" s="190" t="s">
        <v>33</v>
      </c>
      <c r="E102" s="190"/>
      <c r="F102" s="99" t="s">
        <v>33</v>
      </c>
      <c r="G102" s="102" t="s">
        <v>4</v>
      </c>
      <c r="H102" s="102" t="s">
        <v>5</v>
      </c>
      <c r="S102" s="90"/>
    </row>
    <row r="103" spans="1:19" ht="36.75" x14ac:dyDescent="0.25">
      <c r="A103" s="89"/>
      <c r="C103" s="85">
        <v>1</v>
      </c>
      <c r="D103" s="189">
        <f>COUNTIF(Paper2!J7:U7,"Completed")</f>
        <v>1</v>
      </c>
      <c r="E103" s="189"/>
      <c r="F103" s="131" t="s">
        <v>96</v>
      </c>
      <c r="G103" s="21" t="str">
        <f ca="1">IF(Paper2!M7&lt;&gt;"not sure", "", IF(TODAY()-Paper2!L7&lt;=2, "Necessary", "Urgent"))</f>
        <v/>
      </c>
      <c r="H103" s="21" t="str">
        <f ca="1">IF(Paper2!Q7&lt;&gt;"not sure", "", IF(TODAY()-Paper2!P7&lt;=2,"Necessary", "Urgent"))</f>
        <v/>
      </c>
      <c r="S103" s="90"/>
    </row>
    <row r="104" spans="1:19" ht="36.75" x14ac:dyDescent="0.25">
      <c r="A104" s="89"/>
      <c r="C104" s="85">
        <v>2</v>
      </c>
      <c r="D104" s="189">
        <f>COUNTIF(Paper2!J8:U8,"Completed")</f>
        <v>0</v>
      </c>
      <c r="E104" s="189"/>
      <c r="F104" s="131" t="s">
        <v>97</v>
      </c>
      <c r="G104" s="21" t="str">
        <f ca="1">IF(Paper2!M8&lt;&gt;"not sure", "", IF(TODAY()-Paper2!L8&lt;=2, "Necessary", "Urgent"))</f>
        <v/>
      </c>
      <c r="H104" s="21" t="str">
        <f ca="1">IF(Paper2!Q8&lt;&gt;"not sure", "", IF(TODAY()-Paper2!P8&lt;=2,"Necessary", "Urgent"))</f>
        <v/>
      </c>
      <c r="S104" s="90"/>
    </row>
    <row r="105" spans="1:19" ht="36.75" x14ac:dyDescent="0.25">
      <c r="A105" s="89"/>
      <c r="C105" s="85">
        <v>3</v>
      </c>
      <c r="D105" s="189">
        <f>COUNTIF(Paper2!J9:U9,"Completed")</f>
        <v>0</v>
      </c>
      <c r="E105" s="189"/>
      <c r="F105" s="131" t="s">
        <v>98</v>
      </c>
      <c r="G105" s="21" t="str">
        <f ca="1">IF(Paper2!M9&lt;&gt;"not sure", "", IF(TODAY()-Paper2!L9&lt;=2, "Necessary", "Urgent"))</f>
        <v/>
      </c>
      <c r="H105" s="21" t="str">
        <f ca="1">IF(Paper2!Q9&lt;&gt;"not sure", "", IF(TODAY()-Paper2!P9&lt;=2,"Necessary", "Urgent"))</f>
        <v/>
      </c>
      <c r="S105" s="90"/>
    </row>
    <row r="106" spans="1:19" ht="36.75" x14ac:dyDescent="0.25">
      <c r="A106" s="89"/>
      <c r="C106" s="85">
        <v>4</v>
      </c>
      <c r="D106" s="189">
        <f>COUNTIF(Paper2!J10:U10,"Completed")</f>
        <v>0</v>
      </c>
      <c r="E106" s="189"/>
      <c r="F106" s="131" t="s">
        <v>99</v>
      </c>
      <c r="G106" s="21" t="str">
        <f ca="1">IF(Paper2!M10&lt;&gt;"not sure", "", IF(TODAY()-Paper2!L10&lt;=2, "Necessary", "Urgent"))</f>
        <v/>
      </c>
      <c r="H106" s="21" t="str">
        <f ca="1">IF(Paper2!Q10&lt;&gt;"not sure", "", IF(TODAY()-Paper2!P10&lt;=2,"Necessary", "Urgent"))</f>
        <v/>
      </c>
      <c r="S106" s="90"/>
    </row>
    <row r="107" spans="1:19" ht="48.75" x14ac:dyDescent="0.25">
      <c r="A107" s="89"/>
      <c r="C107" s="85">
        <v>5</v>
      </c>
      <c r="D107" s="189">
        <f>COUNTIF(Paper2!J11:U11,"Completed")</f>
        <v>0</v>
      </c>
      <c r="E107" s="189"/>
      <c r="F107" s="131" t="s">
        <v>100</v>
      </c>
      <c r="G107" s="21" t="str">
        <f ca="1">IF(Paper2!M11&lt;&gt;"not sure", "", IF(TODAY()-Paper2!L11&lt;=2, "Necessary", "Urgent"))</f>
        <v/>
      </c>
      <c r="H107" s="21" t="str">
        <f ca="1">IF(Paper2!Q11&lt;&gt;"not sure", "", IF(TODAY()-Paper2!P11&lt;=2,"Necessary", "Urgent"))</f>
        <v/>
      </c>
      <c r="S107" s="90"/>
    </row>
    <row r="108" spans="1:19" ht="48.75" x14ac:dyDescent="0.25">
      <c r="A108" s="89"/>
      <c r="C108" s="85">
        <v>6</v>
      </c>
      <c r="D108" s="189">
        <f>COUNTIF(Paper2!J12:U12,"Completed")</f>
        <v>0</v>
      </c>
      <c r="E108" s="189"/>
      <c r="F108" s="131" t="s">
        <v>101</v>
      </c>
      <c r="G108" s="21" t="str">
        <f ca="1">IF(Paper2!M12&lt;&gt;"not sure", "", IF(TODAY()-Paper2!L12&lt;=2, "Necessary", "Urgent"))</f>
        <v/>
      </c>
      <c r="H108" s="21" t="str">
        <f ca="1">IF(Paper2!Q12&lt;&gt;"not sure", "", IF(TODAY()-Paper2!P12&lt;=2,"Necessary", "Urgent"))</f>
        <v/>
      </c>
      <c r="S108" s="90"/>
    </row>
    <row r="109" spans="1:19" ht="48.75" x14ac:dyDescent="0.25">
      <c r="A109" s="89"/>
      <c r="C109" s="85">
        <v>7</v>
      </c>
      <c r="D109" s="189">
        <f>COUNTIF(Paper2!J13:U13,"Completed")</f>
        <v>0</v>
      </c>
      <c r="E109" s="189"/>
      <c r="F109" s="131" t="s">
        <v>102</v>
      </c>
      <c r="G109" s="21" t="str">
        <f ca="1">IF(Paper2!M13&lt;&gt;"not sure", "", IF(TODAY()-Paper2!L13&lt;=2, "Necessary", "Urgent"))</f>
        <v/>
      </c>
      <c r="H109" s="21" t="str">
        <f ca="1">IF(Paper2!Q13&lt;&gt;"not sure", "", IF(TODAY()-Paper2!P13&lt;=2,"Necessary", "Urgent"))</f>
        <v/>
      </c>
      <c r="S109" s="90"/>
    </row>
    <row r="110" spans="1:19" ht="24.75" x14ac:dyDescent="0.25">
      <c r="A110" s="89"/>
      <c r="C110" s="85">
        <v>8</v>
      </c>
      <c r="D110" s="189">
        <f>COUNTIF(Paper2!J14:U14,"Completed")</f>
        <v>0</v>
      </c>
      <c r="E110" s="189"/>
      <c r="F110" s="131" t="s">
        <v>103</v>
      </c>
      <c r="G110" s="21" t="str">
        <f ca="1">IF(Paper2!M14&lt;&gt;"not sure", "", IF(TODAY()-Paper2!L14&lt;=2, "Necessary", "Urgent"))</f>
        <v/>
      </c>
      <c r="H110" s="21" t="str">
        <f ca="1">IF(Paper2!Q14&lt;&gt;"not sure", "", IF(TODAY()-Paper2!P14&lt;=2,"Necessary", "Urgent"))</f>
        <v/>
      </c>
      <c r="S110" s="90"/>
    </row>
    <row r="111" spans="1:19" ht="24.75" x14ac:dyDescent="0.25">
      <c r="A111" s="89"/>
      <c r="C111" s="85">
        <v>9</v>
      </c>
      <c r="D111" s="189">
        <f>COUNTIF(Paper2!J15:U15,"Completed")</f>
        <v>0</v>
      </c>
      <c r="E111" s="189"/>
      <c r="F111" s="131" t="s">
        <v>104</v>
      </c>
      <c r="G111" s="21" t="str">
        <f ca="1">IF(Paper2!M15&lt;&gt;"not sure", "", IF(TODAY()-Paper2!L15&lt;=2, "Necessary", "Urgent"))</f>
        <v/>
      </c>
      <c r="H111" s="21" t="str">
        <f ca="1">IF(Paper2!Q15&lt;&gt;"not sure", "", IF(TODAY()-Paper2!P15&lt;=2,"Necessary", "Urgent"))</f>
        <v/>
      </c>
      <c r="S111" s="90"/>
    </row>
    <row r="112" spans="1:19" ht="24.75" x14ac:dyDescent="0.25">
      <c r="A112" s="89"/>
      <c r="C112" s="85">
        <v>10</v>
      </c>
      <c r="D112" s="189">
        <f>COUNTIF(Paper2!J16:U16,"Completed")</f>
        <v>0</v>
      </c>
      <c r="E112" s="189"/>
      <c r="F112" s="131" t="s">
        <v>105</v>
      </c>
      <c r="G112" s="21" t="str">
        <f ca="1">IF(Paper2!M16&lt;&gt;"not sure", "", IF(TODAY()-Paper2!L16&lt;=2, "Necessary", "Urgent"))</f>
        <v/>
      </c>
      <c r="H112" s="21" t="str">
        <f ca="1">IF(Paper2!Q16&lt;&gt;"not sure", "", IF(TODAY()-Paper2!P16&lt;=2,"Necessary", "Urgent"))</f>
        <v/>
      </c>
      <c r="S112" s="90"/>
    </row>
    <row r="113" spans="1:19" ht="24.75" x14ac:dyDescent="0.25">
      <c r="A113" s="89"/>
      <c r="C113" s="85">
        <v>11</v>
      </c>
      <c r="D113" s="189">
        <f>COUNTIF(Paper2!J17:U17,"Completed")</f>
        <v>0</v>
      </c>
      <c r="E113" s="189"/>
      <c r="F113" s="131" t="s">
        <v>106</v>
      </c>
      <c r="G113" s="21" t="str">
        <f ca="1">IF(Paper2!M17&lt;&gt;"not sure", "", IF(TODAY()-Paper2!L17&lt;=2, "Necessary", "Urgent"))</f>
        <v/>
      </c>
      <c r="H113" s="21" t="str">
        <f ca="1">IF(Paper2!Q17&lt;&gt;"not sure", "", IF(TODAY()-Paper2!P17&lt;=2,"Necessary", "Urgent"))</f>
        <v/>
      </c>
      <c r="S113" s="90"/>
    </row>
    <row r="114" spans="1:19" ht="24.75" x14ac:dyDescent="0.25">
      <c r="A114" s="89"/>
      <c r="C114" s="85">
        <v>12</v>
      </c>
      <c r="D114" s="189">
        <f>COUNTIF(Paper2!J18:U18,"Completed")</f>
        <v>0</v>
      </c>
      <c r="E114" s="189"/>
      <c r="F114" s="131" t="s">
        <v>107</v>
      </c>
      <c r="G114" s="21" t="str">
        <f ca="1">IF(Paper2!M18&lt;&gt;"not sure", "", IF(TODAY()-Paper2!L18&lt;=2, "Necessary", "Urgent"))</f>
        <v/>
      </c>
      <c r="H114" s="21" t="str">
        <f ca="1">IF(Paper2!Q18&lt;&gt;"not sure", "", IF(TODAY()-Paper2!P18&lt;=2,"Necessary", "Urgent"))</f>
        <v/>
      </c>
      <c r="S114" s="90"/>
    </row>
    <row r="115" spans="1:19" ht="24.75" x14ac:dyDescent="0.25">
      <c r="A115" s="89"/>
      <c r="C115" s="85">
        <v>13</v>
      </c>
      <c r="D115" s="189">
        <f>COUNTIF(Paper2!J19:U19,"Completed")</f>
        <v>0</v>
      </c>
      <c r="E115" s="189"/>
      <c r="F115" s="131" t="s">
        <v>108</v>
      </c>
      <c r="G115" s="21" t="str">
        <f ca="1">IF(Paper2!M19&lt;&gt;"not sure", "", IF(TODAY()-Paper2!L19&lt;=2, "Necessary", "Urgent"))</f>
        <v/>
      </c>
      <c r="H115" s="21" t="str">
        <f ca="1">IF(Paper2!Q19&lt;&gt;"not sure", "", IF(TODAY()-Paper2!P19&lt;=2,"Necessary", "Urgent"))</f>
        <v/>
      </c>
      <c r="S115" s="90"/>
    </row>
    <row r="116" spans="1:19" ht="24.75" x14ac:dyDescent="0.25">
      <c r="A116" s="89"/>
      <c r="C116" s="85">
        <v>14</v>
      </c>
      <c r="D116" s="189">
        <f>COUNTIF(Paper2!J20:U20,"Completed")</f>
        <v>0</v>
      </c>
      <c r="E116" s="189"/>
      <c r="F116" s="131" t="s">
        <v>109</v>
      </c>
      <c r="G116" s="21" t="str">
        <f ca="1">IF(Paper2!M20&lt;&gt;"not sure", "", IF(TODAY()-Paper2!L20&lt;=2, "Necessary", "Urgent"))</f>
        <v/>
      </c>
      <c r="H116" s="21" t="str">
        <f ca="1">IF(Paper2!Q20&lt;&gt;"not sure", "", IF(TODAY()-Paper2!P20&lt;=2,"Necessary", "Urgent"))</f>
        <v/>
      </c>
      <c r="S116" s="90"/>
    </row>
    <row r="117" spans="1:19" ht="24.75" x14ac:dyDescent="0.25">
      <c r="A117" s="89"/>
      <c r="C117" s="85">
        <v>15</v>
      </c>
      <c r="D117" s="189">
        <f>COUNTIF(Paper2!J21:U21,"Completed")</f>
        <v>0</v>
      </c>
      <c r="E117" s="189"/>
      <c r="F117" s="131" t="s">
        <v>110</v>
      </c>
      <c r="G117" s="21" t="str">
        <f ca="1">IF(Paper2!M21&lt;&gt;"not sure", "", IF(TODAY()-Paper2!L21&lt;=2, "Necessary", "Urgent"))</f>
        <v/>
      </c>
      <c r="H117" s="21" t="str">
        <f ca="1">IF(Paper2!Q21&lt;&gt;"not sure", "", IF(TODAY()-Paper2!P21&lt;=2,"Necessary", "Urgent"))</f>
        <v/>
      </c>
      <c r="S117" s="90"/>
    </row>
    <row r="118" spans="1:19" ht="24.75" x14ac:dyDescent="0.25">
      <c r="A118" s="89"/>
      <c r="C118" s="85">
        <v>16</v>
      </c>
      <c r="D118" s="189">
        <f>COUNTIF(Paper2!J22:U22,"Completed")</f>
        <v>0</v>
      </c>
      <c r="E118" s="189"/>
      <c r="F118" s="131" t="s">
        <v>111</v>
      </c>
      <c r="G118" s="21" t="str">
        <f ca="1">IF(Paper2!M22&lt;&gt;"not sure", "", IF(TODAY()-Paper2!L22&lt;=2, "Necessary", "Urgent"))</f>
        <v/>
      </c>
      <c r="H118" s="21" t="str">
        <f ca="1">IF(Paper2!Q22&lt;&gt;"not sure", "", IF(TODAY()-Paper2!P22&lt;=2,"Necessary", "Urgent"))</f>
        <v/>
      </c>
      <c r="S118" s="90"/>
    </row>
    <row r="119" spans="1:19" ht="48.75" x14ac:dyDescent="0.25">
      <c r="A119" s="89"/>
      <c r="C119" s="85">
        <v>17</v>
      </c>
      <c r="D119" s="189">
        <f>COUNTIF(Paper2!J23:U23,"Completed")</f>
        <v>1</v>
      </c>
      <c r="E119" s="189"/>
      <c r="F119" s="131" t="s">
        <v>112</v>
      </c>
      <c r="G119" s="21" t="str">
        <f ca="1">IF(Paper2!M23&lt;&gt;"not sure", "", IF(TODAY()-Paper2!L23&lt;=2, "Necessary", "Urgent"))</f>
        <v/>
      </c>
      <c r="H119" s="21" t="str">
        <f ca="1">IF(Paper2!Q23&lt;&gt;"not sure", "", IF(TODAY()-Paper2!P23&lt;=2,"Necessary", "Urgent"))</f>
        <v/>
      </c>
      <c r="S119" s="90"/>
    </row>
    <row r="120" spans="1:19" ht="48.75" x14ac:dyDescent="0.25">
      <c r="A120" s="89"/>
      <c r="C120" s="85">
        <v>18</v>
      </c>
      <c r="D120" s="189">
        <f>COUNTIF(Paper2!J24:U24,"Completed")</f>
        <v>0</v>
      </c>
      <c r="E120" s="189"/>
      <c r="F120" s="131" t="s">
        <v>113</v>
      </c>
      <c r="G120" s="21" t="str">
        <f ca="1">IF(Paper2!M24&lt;&gt;"not sure", "", IF(TODAY()-Paper2!L24&lt;=2, "Necessary", "Urgent"))</f>
        <v/>
      </c>
      <c r="H120" s="21" t="str">
        <f ca="1">IF(Paper2!Q24&lt;&gt;"not sure", "", IF(TODAY()-Paper2!P24&lt;=2,"Necessary", "Urgent"))</f>
        <v/>
      </c>
      <c r="S120" s="90"/>
    </row>
    <row r="121" spans="1:19" ht="48.75" x14ac:dyDescent="0.25">
      <c r="A121" s="89"/>
      <c r="C121" s="85">
        <v>19</v>
      </c>
      <c r="D121" s="189">
        <f>COUNTIF(Paper2!J25:U25,"Completed")</f>
        <v>0</v>
      </c>
      <c r="E121" s="189"/>
      <c r="F121" s="131" t="s">
        <v>113</v>
      </c>
      <c r="G121" s="21" t="str">
        <f ca="1">IF(Paper2!M25&lt;&gt;"not sure", "", IF(TODAY()-Paper2!L25&lt;=2, "Necessary", "Urgent"))</f>
        <v/>
      </c>
      <c r="H121" s="21" t="str">
        <f ca="1">IF(Paper2!Q25&lt;&gt;"not sure", "", IF(TODAY()-Paper2!P25&lt;=2,"Necessary", "Urgent"))</f>
        <v/>
      </c>
      <c r="S121" s="90"/>
    </row>
    <row r="122" spans="1:19" ht="48.75" x14ac:dyDescent="0.25">
      <c r="A122" s="89"/>
      <c r="C122" s="85">
        <v>20</v>
      </c>
      <c r="D122" s="189">
        <f>COUNTIF(Paper2!J26:U26,"Completed")</f>
        <v>0</v>
      </c>
      <c r="E122" s="189"/>
      <c r="F122" s="131" t="s">
        <v>114</v>
      </c>
      <c r="G122" s="21" t="str">
        <f ca="1">IF(Paper2!M26&lt;&gt;"not sure", "", IF(TODAY()-Paper2!L26&lt;=2, "Necessary", "Urgent"))</f>
        <v/>
      </c>
      <c r="H122" s="21" t="str">
        <f ca="1">IF(Paper2!Q26&lt;&gt;"not sure", "", IF(TODAY()-Paper2!P26&lt;=2,"Necessary", "Urgent"))</f>
        <v/>
      </c>
      <c r="S122" s="90"/>
    </row>
    <row r="123" spans="1:19" ht="48.75" x14ac:dyDescent="0.25">
      <c r="A123" s="89"/>
      <c r="C123" s="85">
        <v>21</v>
      </c>
      <c r="D123" s="189">
        <f>COUNTIF(Paper2!J27:U27,"Completed")</f>
        <v>0</v>
      </c>
      <c r="E123" s="189"/>
      <c r="F123" s="131" t="s">
        <v>115</v>
      </c>
      <c r="G123" s="21" t="str">
        <f ca="1">IF(Paper2!M27&lt;&gt;"not sure", "", IF(TODAY()-Paper2!L27&lt;=2, "Necessary", "Urgent"))</f>
        <v/>
      </c>
      <c r="H123" s="21" t="str">
        <f ca="1">IF(Paper2!Q27&lt;&gt;"not sure", "", IF(TODAY()-Paper2!P27&lt;=2,"Necessary", "Urgent"))</f>
        <v/>
      </c>
      <c r="S123" s="90"/>
    </row>
    <row r="124" spans="1:19" ht="36.75" x14ac:dyDescent="0.25">
      <c r="A124" s="89"/>
      <c r="C124" s="85">
        <v>22</v>
      </c>
      <c r="D124" s="189">
        <f>COUNTIF(Paper2!J28:U28,"Completed")</f>
        <v>0</v>
      </c>
      <c r="E124" s="189"/>
      <c r="F124" s="131" t="s">
        <v>116</v>
      </c>
      <c r="G124" s="21" t="str">
        <f ca="1">IF(Paper2!M28&lt;&gt;"not sure", "", IF(TODAY()-Paper2!L28&lt;=2, "Necessary", "Urgent"))</f>
        <v/>
      </c>
      <c r="H124" s="21" t="str">
        <f ca="1">IF(Paper2!Q28&lt;&gt;"not sure", "", IF(TODAY()-Paper2!P28&lt;=2,"Necessary", "Urgent"))</f>
        <v/>
      </c>
      <c r="S124" s="90"/>
    </row>
    <row r="125" spans="1:19" ht="36.75" x14ac:dyDescent="0.25">
      <c r="A125" s="89"/>
      <c r="C125" s="85">
        <v>23</v>
      </c>
      <c r="D125" s="189">
        <f>COUNTIF(Paper2!J29:U29,"Completed")</f>
        <v>0</v>
      </c>
      <c r="E125" s="189"/>
      <c r="F125" s="131" t="s">
        <v>117</v>
      </c>
      <c r="G125" s="21" t="str">
        <f ca="1">IF(Paper2!M29&lt;&gt;"not sure", "", IF(TODAY()-Paper2!L29&lt;=2, "Necessary", "Urgent"))</f>
        <v/>
      </c>
      <c r="H125" s="21" t="str">
        <f ca="1">IF(Paper2!Q29&lt;&gt;"not sure", "", IF(TODAY()-Paper2!P29&lt;=2,"Necessary", "Urgent"))</f>
        <v/>
      </c>
      <c r="S125" s="90"/>
    </row>
    <row r="126" spans="1:19" ht="36.75" x14ac:dyDescent="0.25">
      <c r="A126" s="89"/>
      <c r="C126" s="85">
        <v>24</v>
      </c>
      <c r="D126" s="189">
        <f>COUNTIF(Paper2!J30:U30,"Completed")</f>
        <v>0</v>
      </c>
      <c r="E126" s="189"/>
      <c r="F126" s="131" t="s">
        <v>118</v>
      </c>
      <c r="G126" s="21" t="str">
        <f ca="1">IF(Paper2!M30&lt;&gt;"not sure", "", IF(TODAY()-Paper2!L30&lt;=2, "Necessary", "Urgent"))</f>
        <v/>
      </c>
      <c r="H126" s="21" t="str">
        <f ca="1">IF(Paper2!Q30&lt;&gt;"not sure", "", IF(TODAY()-Paper2!P30&lt;=2,"Necessary", "Urgent"))</f>
        <v/>
      </c>
      <c r="S126" s="90"/>
    </row>
    <row r="127" spans="1:19" ht="24.75" x14ac:dyDescent="0.25">
      <c r="A127" s="89"/>
      <c r="C127" s="85">
        <v>25</v>
      </c>
      <c r="D127" s="189">
        <f>COUNTIF(Paper2!J31:U31,"Completed")</f>
        <v>0</v>
      </c>
      <c r="E127" s="189"/>
      <c r="F127" s="131" t="s">
        <v>119</v>
      </c>
      <c r="G127" s="21" t="str">
        <f ca="1">IF(Paper2!M31&lt;&gt;"not sure", "", IF(TODAY()-Paper2!L31&lt;=2, "Necessary", "Urgent"))</f>
        <v/>
      </c>
      <c r="H127" s="21" t="str">
        <f ca="1">IF(Paper2!Q31&lt;&gt;"not sure", "", IF(TODAY()-Paper2!P31&lt;=2,"Necessary", "Urgent"))</f>
        <v/>
      </c>
      <c r="S127" s="90"/>
    </row>
    <row r="128" spans="1:19" ht="24.75" x14ac:dyDescent="0.25">
      <c r="A128" s="89"/>
      <c r="C128" s="85">
        <v>26</v>
      </c>
      <c r="D128" s="189">
        <f>COUNTIF(Paper2!J32:U32,"Completed")</f>
        <v>0</v>
      </c>
      <c r="E128" s="189"/>
      <c r="F128" s="131" t="s">
        <v>120</v>
      </c>
      <c r="G128" s="21" t="str">
        <f ca="1">IF(Paper2!M32&lt;&gt;"not sure", "", IF(TODAY()-Paper2!L32&lt;=2, "Necessary", "Urgent"))</f>
        <v/>
      </c>
      <c r="H128" s="21" t="str">
        <f ca="1">IF(Paper2!Q32&lt;&gt;"not sure", "", IF(TODAY()-Paper2!P32&lt;=2,"Necessary", "Urgent"))</f>
        <v/>
      </c>
      <c r="S128" s="90"/>
    </row>
    <row r="129" spans="1:19" ht="24.75" x14ac:dyDescent="0.25">
      <c r="A129" s="89"/>
      <c r="C129" s="85">
        <v>27</v>
      </c>
      <c r="D129" s="189">
        <f>COUNTIF(Paper2!J33:U33,"Completed")</f>
        <v>0</v>
      </c>
      <c r="E129" s="189"/>
      <c r="F129" s="131" t="s">
        <v>121</v>
      </c>
      <c r="G129" s="21" t="str">
        <f ca="1">IF(Paper2!M33&lt;&gt;"not sure", "", IF(TODAY()-Paper2!L33&lt;=2, "Necessary", "Urgent"))</f>
        <v/>
      </c>
      <c r="H129" s="21" t="str">
        <f ca="1">IF(Paper2!Q33&lt;&gt;"not sure", "", IF(TODAY()-Paper2!P33&lt;=2,"Necessary", "Urgent"))</f>
        <v/>
      </c>
      <c r="S129" s="90"/>
    </row>
    <row r="130" spans="1:19" ht="24.75" x14ac:dyDescent="0.25">
      <c r="A130" s="89"/>
      <c r="C130" s="85">
        <v>28</v>
      </c>
      <c r="D130" s="189">
        <f>COUNTIF(Paper2!J34:U34,"Completed")</f>
        <v>0</v>
      </c>
      <c r="E130" s="189"/>
      <c r="F130" s="131" t="s">
        <v>122</v>
      </c>
      <c r="G130" s="21" t="str">
        <f ca="1">IF(Paper2!M34&lt;&gt;"not sure", "", IF(TODAY()-Paper2!L34&lt;=2, "Necessary", "Urgent"))</f>
        <v/>
      </c>
      <c r="H130" s="21" t="str">
        <f ca="1">IF(Paper2!Q34&lt;&gt;"not sure", "", IF(TODAY()-Paper2!P34&lt;=2,"Necessary", "Urgent"))</f>
        <v/>
      </c>
      <c r="S130" s="90"/>
    </row>
    <row r="131" spans="1:19" ht="36.75" x14ac:dyDescent="0.25">
      <c r="A131" s="89"/>
      <c r="C131" s="85">
        <v>29</v>
      </c>
      <c r="D131" s="189">
        <f>COUNTIF(Paper2!J35:U35,"Completed")</f>
        <v>0</v>
      </c>
      <c r="E131" s="189"/>
      <c r="F131" s="131" t="s">
        <v>123</v>
      </c>
      <c r="G131" s="21" t="str">
        <f ca="1">IF(Paper2!M35&lt;&gt;"not sure", "", IF(TODAY()-Paper2!L35&lt;=2, "Necessary", "Urgent"))</f>
        <v/>
      </c>
      <c r="H131" s="21" t="str">
        <f ca="1">IF(Paper2!Q35&lt;&gt;"not sure", "", IF(TODAY()-Paper2!P35&lt;=2,"Necessary", "Urgent"))</f>
        <v/>
      </c>
      <c r="S131" s="90"/>
    </row>
    <row r="132" spans="1:19" ht="96.75" x14ac:dyDescent="0.25">
      <c r="A132" s="89"/>
      <c r="C132" s="85">
        <v>30</v>
      </c>
      <c r="D132" s="189">
        <f>COUNTIF(Paper2!J36:U36,"Completed")</f>
        <v>0</v>
      </c>
      <c r="E132" s="189"/>
      <c r="F132" s="131" t="s">
        <v>124</v>
      </c>
      <c r="G132" s="21" t="str">
        <f ca="1">IF(Paper2!M36&lt;&gt;"not sure", "", IF(TODAY()-Paper2!L36&lt;=2, "Necessary", "Urgent"))</f>
        <v/>
      </c>
      <c r="H132" s="21" t="str">
        <f ca="1">IF(Paper2!Q36&lt;&gt;"not sure", "", IF(TODAY()-Paper2!P36&lt;=2,"Necessary", "Urgent"))</f>
        <v/>
      </c>
      <c r="S132" s="90"/>
    </row>
    <row r="133" spans="1:19" ht="24.75" x14ac:dyDescent="0.25">
      <c r="A133" s="89"/>
      <c r="C133" s="85">
        <v>31</v>
      </c>
      <c r="D133" s="189">
        <f>COUNTIF(Paper2!J37:U37,"Completed")</f>
        <v>0</v>
      </c>
      <c r="E133" s="189"/>
      <c r="F133" s="131" t="s">
        <v>125</v>
      </c>
      <c r="G133" s="21" t="str">
        <f ca="1">IF(Paper2!M37&lt;&gt;"not sure", "", IF(TODAY()-Paper2!L37&lt;=2, "Necessary", "Urgent"))</f>
        <v/>
      </c>
      <c r="H133" s="21" t="str">
        <f ca="1">IF(Paper2!Q37&lt;&gt;"not sure", "", IF(TODAY()-Paper2!P37&lt;=2,"Necessary", "Urgent"))</f>
        <v/>
      </c>
      <c r="S133" s="90"/>
    </row>
    <row r="134" spans="1:19" ht="24.75" x14ac:dyDescent="0.25">
      <c r="A134" s="89"/>
      <c r="C134" s="85">
        <v>32</v>
      </c>
      <c r="D134" s="189">
        <f>COUNTIF(Paper2!J38:U38,"Completed")</f>
        <v>0</v>
      </c>
      <c r="E134" s="189"/>
      <c r="F134" s="131" t="s">
        <v>126</v>
      </c>
      <c r="G134" s="21" t="str">
        <f ca="1">IF(Paper2!M38&lt;&gt;"not sure", "", IF(TODAY()-Paper2!L38&lt;=2, "Necessary", "Urgent"))</f>
        <v/>
      </c>
      <c r="H134" s="21" t="str">
        <f ca="1">IF(Paper2!Q38&lt;&gt;"not sure", "", IF(TODAY()-Paper2!P38&lt;=2,"Necessary", "Urgent"))</f>
        <v/>
      </c>
      <c r="S134" s="90"/>
    </row>
    <row r="135" spans="1:19" ht="36.75" x14ac:dyDescent="0.25">
      <c r="A135" s="89"/>
      <c r="C135" s="85">
        <v>33</v>
      </c>
      <c r="D135" s="189">
        <f>COUNTIF(Paper2!J39:U39,"Completed")</f>
        <v>0</v>
      </c>
      <c r="E135" s="189"/>
      <c r="F135" s="131" t="s">
        <v>127</v>
      </c>
      <c r="G135" s="21" t="str">
        <f ca="1">IF(Paper2!M39&lt;&gt;"not sure", "", IF(TODAY()-Paper2!L39&lt;=2, "Necessary", "Urgent"))</f>
        <v/>
      </c>
      <c r="H135" s="21" t="str">
        <f ca="1">IF(Paper2!Q39&lt;&gt;"not sure", "", IF(TODAY()-Paper2!P39&lt;=2,"Necessary", "Urgent"))</f>
        <v/>
      </c>
      <c r="S135" s="90"/>
    </row>
    <row r="136" spans="1:19" ht="36.75" x14ac:dyDescent="0.25">
      <c r="A136" s="89"/>
      <c r="C136" s="85">
        <v>34</v>
      </c>
      <c r="D136" s="189">
        <f>COUNTIF(Paper2!J40:U40,"Completed")</f>
        <v>0</v>
      </c>
      <c r="E136" s="189"/>
      <c r="F136" s="131" t="s">
        <v>128</v>
      </c>
      <c r="G136" s="21" t="str">
        <f ca="1">IF(Paper2!M40&lt;&gt;"not sure", "", IF(TODAY()-Paper2!L40&lt;=2, "Necessary", "Urgent"))</f>
        <v/>
      </c>
      <c r="H136" s="21" t="str">
        <f ca="1">IF(Paper2!Q40&lt;&gt;"not sure", "", IF(TODAY()-Paper2!P40&lt;=2,"Necessary", "Urgent"))</f>
        <v/>
      </c>
      <c r="S136" s="90"/>
    </row>
    <row r="137" spans="1:19" ht="36.75" x14ac:dyDescent="0.25">
      <c r="A137" s="89"/>
      <c r="C137" s="85">
        <v>35</v>
      </c>
      <c r="D137" s="189">
        <f>COUNTIF(Paper2!J41:U41,"Completed")</f>
        <v>0</v>
      </c>
      <c r="E137" s="189"/>
      <c r="F137" s="131" t="s">
        <v>129</v>
      </c>
      <c r="G137" s="21" t="str">
        <f ca="1">IF(Paper2!M41&lt;&gt;"not sure", "", IF(TODAY()-Paper2!L41&lt;=2, "Necessary", "Urgent"))</f>
        <v/>
      </c>
      <c r="H137" s="21" t="str">
        <f ca="1">IF(Paper2!Q41&lt;&gt;"not sure", "", IF(TODAY()-Paper2!P41&lt;=2,"Necessary", "Urgent"))</f>
        <v/>
      </c>
      <c r="S137" s="90"/>
    </row>
    <row r="138" spans="1:19" ht="36.75" x14ac:dyDescent="0.25">
      <c r="A138" s="89"/>
      <c r="C138" s="85">
        <v>36</v>
      </c>
      <c r="D138" s="189">
        <f>COUNTIF(Paper2!J42:U42,"Completed")</f>
        <v>0</v>
      </c>
      <c r="E138" s="189"/>
      <c r="F138" s="131" t="s">
        <v>130</v>
      </c>
      <c r="G138" s="21" t="str">
        <f ca="1">IF(Paper2!M42&lt;&gt;"not sure", "", IF(TODAY()-Paper2!L42&lt;=2, "Necessary", "Urgent"))</f>
        <v/>
      </c>
      <c r="H138" s="21" t="str">
        <f ca="1">IF(Paper2!Q42&lt;&gt;"not sure", "", IF(TODAY()-Paper2!P42&lt;=2,"Necessary", "Urgent"))</f>
        <v/>
      </c>
      <c r="S138" s="90"/>
    </row>
    <row r="139" spans="1:19" ht="36.75" x14ac:dyDescent="0.25">
      <c r="A139" s="89"/>
      <c r="C139" s="85">
        <v>37</v>
      </c>
      <c r="D139" s="189">
        <f>COUNTIF(Paper2!J43:U43,"Completed")</f>
        <v>0</v>
      </c>
      <c r="E139" s="189"/>
      <c r="F139" s="131" t="s">
        <v>131</v>
      </c>
      <c r="G139" s="21" t="str">
        <f ca="1">IF(Paper2!M43&lt;&gt;"not sure", "", IF(TODAY()-Paper2!L43&lt;=2, "Necessary", "Urgent"))</f>
        <v/>
      </c>
      <c r="H139" s="21" t="str">
        <f ca="1">IF(Paper2!Q43&lt;&gt;"not sure", "", IF(TODAY()-Paper2!P43&lt;=2,"Necessary", "Urgent"))</f>
        <v/>
      </c>
      <c r="S139" s="90"/>
    </row>
    <row r="140" spans="1:19" ht="48.75" x14ac:dyDescent="0.25">
      <c r="A140" s="89"/>
      <c r="C140" s="85">
        <v>38</v>
      </c>
      <c r="D140" s="189">
        <f>COUNTIF(Paper2!J44:U44,"Completed")</f>
        <v>0</v>
      </c>
      <c r="E140" s="189"/>
      <c r="F140" s="131" t="s">
        <v>132</v>
      </c>
      <c r="G140" s="21" t="str">
        <f ca="1">IF(Paper2!M44&lt;&gt;"not sure", "", IF(TODAY()-Paper2!L44&lt;=2, "Necessary", "Urgent"))</f>
        <v/>
      </c>
      <c r="H140" s="21" t="str">
        <f ca="1">IF(Paper2!Q44&lt;&gt;"not sure", "", IF(TODAY()-Paper2!P44&lt;=2,"Necessary", "Urgent"))</f>
        <v/>
      </c>
      <c r="S140" s="90"/>
    </row>
    <row r="141" spans="1:19" ht="48.75" x14ac:dyDescent="0.25">
      <c r="A141" s="89"/>
      <c r="C141" s="85">
        <v>39</v>
      </c>
      <c r="D141" s="189">
        <f>COUNTIF(Paper2!J45:U45,"Completed")</f>
        <v>0</v>
      </c>
      <c r="E141" s="189"/>
      <c r="F141" s="131" t="s">
        <v>133</v>
      </c>
      <c r="G141" s="21" t="str">
        <f ca="1">IF(Paper2!M45&lt;&gt;"not sure", "", IF(TODAY()-Paper2!L45&lt;=2, "Necessary", "Urgent"))</f>
        <v/>
      </c>
      <c r="H141" s="21" t="str">
        <f ca="1">IF(Paper2!Q45&lt;&gt;"not sure", "", IF(TODAY()-Paper2!P45&lt;=2,"Necessary", "Urgent"))</f>
        <v/>
      </c>
      <c r="S141" s="90"/>
    </row>
    <row r="142" spans="1:19" ht="48.75" x14ac:dyDescent="0.25">
      <c r="A142" s="89"/>
      <c r="C142" s="85">
        <v>40</v>
      </c>
      <c r="D142" s="189">
        <f>COUNTIF(Paper2!J46:U46,"Completed")</f>
        <v>0</v>
      </c>
      <c r="E142" s="189"/>
      <c r="F142" s="131" t="s">
        <v>134</v>
      </c>
      <c r="G142" s="21" t="str">
        <f ca="1">IF(Paper2!M46&lt;&gt;"not sure", "", IF(TODAY()-Paper2!L46&lt;=2, "Necessary", "Urgent"))</f>
        <v/>
      </c>
      <c r="H142" s="21" t="str">
        <f ca="1">IF(Paper2!Q46&lt;&gt;"not sure", "", IF(TODAY()-Paper2!P46&lt;=2,"Necessary", "Urgent"))</f>
        <v/>
      </c>
      <c r="S142" s="90"/>
    </row>
    <row r="143" spans="1:19" ht="48.75" x14ac:dyDescent="0.25">
      <c r="A143" s="89"/>
      <c r="C143" s="85">
        <v>41</v>
      </c>
      <c r="D143" s="189">
        <f>COUNTIF(Paper2!J47:U47,"Completed")</f>
        <v>0</v>
      </c>
      <c r="E143" s="189"/>
      <c r="F143" s="131" t="s">
        <v>135</v>
      </c>
      <c r="G143" s="21" t="str">
        <f ca="1">IF(Paper2!M47&lt;&gt;"not sure", "", IF(TODAY()-Paper2!L47&lt;=2, "Necessary", "Urgent"))</f>
        <v/>
      </c>
      <c r="H143" s="21" t="str">
        <f ca="1">IF(Paper2!Q47&lt;&gt;"not sure", "", IF(TODAY()-Paper2!P47&lt;=2,"Necessary", "Urgent"))</f>
        <v/>
      </c>
      <c r="S143" s="90"/>
    </row>
    <row r="144" spans="1:19" ht="36.75" x14ac:dyDescent="0.25">
      <c r="A144" s="89"/>
      <c r="C144" s="85">
        <v>42</v>
      </c>
      <c r="D144" s="189">
        <f>COUNTIF(Paper2!J48:U48,"Completed")</f>
        <v>0</v>
      </c>
      <c r="E144" s="189"/>
      <c r="F144" s="131" t="s">
        <v>136</v>
      </c>
      <c r="G144" s="21" t="str">
        <f ca="1">IF(Paper2!M48&lt;&gt;"not sure", "", IF(TODAY()-Paper2!L48&lt;=2, "Necessary", "Urgent"))</f>
        <v/>
      </c>
      <c r="H144" s="21" t="str">
        <f ca="1">IF(Paper2!Q48&lt;&gt;"not sure", "", IF(TODAY()-Paper2!P48&lt;=2,"Necessary", "Urgent"))</f>
        <v/>
      </c>
      <c r="S144" s="90"/>
    </row>
    <row r="145" spans="1:19" ht="48.75" x14ac:dyDescent="0.25">
      <c r="A145" s="89"/>
      <c r="C145" s="85">
        <v>43</v>
      </c>
      <c r="D145" s="189">
        <f>COUNTIF(Paper2!J49:U49,"Completed")</f>
        <v>0</v>
      </c>
      <c r="E145" s="189"/>
      <c r="F145" s="131" t="s">
        <v>137</v>
      </c>
      <c r="G145" s="21" t="str">
        <f ca="1">IF(Paper2!M49&lt;&gt;"not sure", "", IF(TODAY()-Paper2!L49&lt;=2, "Necessary", "Urgent"))</f>
        <v/>
      </c>
      <c r="H145" s="21" t="str">
        <f ca="1">IF(Paper2!Q49&lt;&gt;"not sure", "", IF(TODAY()-Paper2!P49&lt;=2,"Necessary", "Urgent"))</f>
        <v/>
      </c>
      <c r="S145" s="90"/>
    </row>
    <row r="146" spans="1:19" ht="72.75" x14ac:dyDescent="0.25">
      <c r="A146" s="89"/>
      <c r="C146" s="85">
        <v>44</v>
      </c>
      <c r="D146" s="189">
        <f>COUNTIF(Paper2!J50:U50,"Completed")</f>
        <v>0</v>
      </c>
      <c r="E146" s="189"/>
      <c r="F146" s="131" t="s">
        <v>138</v>
      </c>
      <c r="G146" s="21" t="str">
        <f ca="1">IF(Paper2!M50&lt;&gt;"not sure", "", IF(TODAY()-Paper2!L50&lt;=2, "Necessary", "Urgent"))</f>
        <v>Urgent</v>
      </c>
      <c r="H146" s="21" t="str">
        <f ca="1">IF(Paper2!Q50&lt;&gt;"not sure", "", IF(TODAY()-Paper2!P50&lt;=2,"Necessary", "Urgent"))</f>
        <v/>
      </c>
      <c r="S146" s="90"/>
    </row>
    <row r="147" spans="1:19" ht="60.75" x14ac:dyDescent="0.25">
      <c r="A147" s="89"/>
      <c r="C147" s="85">
        <v>45</v>
      </c>
      <c r="D147" s="189">
        <f>COUNTIF(Paper2!J51:U51,"Completed")</f>
        <v>0</v>
      </c>
      <c r="E147" s="189"/>
      <c r="F147" s="131" t="s">
        <v>190</v>
      </c>
      <c r="G147" s="21" t="str">
        <f ca="1">IF(Paper2!M51&lt;&gt;"not sure", "", IF(TODAY()-Paper2!L51&lt;=2, "Necessary", "Urgent"))</f>
        <v/>
      </c>
      <c r="H147" s="21" t="str">
        <f ca="1">IF(Paper2!Q51&lt;&gt;"not sure", "", IF(TODAY()-Paper2!P51&lt;=2,"Necessary", "Urgent"))</f>
        <v/>
      </c>
      <c r="S147" s="90"/>
    </row>
    <row r="148" spans="1:19" ht="72.75" x14ac:dyDescent="0.25">
      <c r="A148" s="89"/>
      <c r="C148" s="85">
        <v>46</v>
      </c>
      <c r="D148" s="189">
        <f>COUNTIF(Paper2!J52:U52,"Completed")</f>
        <v>0</v>
      </c>
      <c r="E148" s="189"/>
      <c r="F148" s="131" t="s">
        <v>191</v>
      </c>
      <c r="G148" s="21" t="str">
        <f ca="1">IF(Paper2!M52&lt;&gt;"not sure", "", IF(TODAY()-Paper2!L52&lt;=2, "Necessary", "Urgent"))</f>
        <v/>
      </c>
      <c r="H148" s="21" t="str">
        <f ca="1">IF(Paper2!Q52&lt;&gt;"not sure", "", IF(TODAY()-Paper2!P52&lt;=2,"Necessary", "Urgent"))</f>
        <v/>
      </c>
      <c r="S148" s="90"/>
    </row>
    <row r="149" spans="1:19" ht="60.75" x14ac:dyDescent="0.25">
      <c r="A149" s="89"/>
      <c r="C149" s="85">
        <v>47</v>
      </c>
      <c r="D149" s="189">
        <f>COUNTIF(Paper2!J53:U53,"Completed")</f>
        <v>0</v>
      </c>
      <c r="E149" s="189"/>
      <c r="F149" s="131" t="s">
        <v>139</v>
      </c>
      <c r="G149" s="21" t="str">
        <f ca="1">IF(Paper2!M53&lt;&gt;"not sure", "", IF(TODAY()-Paper2!L53&lt;=2, "Necessary", "Urgent"))</f>
        <v/>
      </c>
      <c r="H149" s="21" t="str">
        <f ca="1">IF(Paper2!Q53&lt;&gt;"not sure", "", IF(TODAY()-Paper2!P53&lt;=2,"Necessary", "Urgent"))</f>
        <v/>
      </c>
      <c r="S149" s="90"/>
    </row>
    <row r="150" spans="1:19" ht="48.75" x14ac:dyDescent="0.25">
      <c r="A150" s="89"/>
      <c r="C150" s="85">
        <v>48</v>
      </c>
      <c r="D150" s="189">
        <f>COUNTIF(Paper2!J54:U54,"Completed")</f>
        <v>0</v>
      </c>
      <c r="E150" s="189"/>
      <c r="F150" s="131" t="s">
        <v>140</v>
      </c>
      <c r="G150" s="21" t="str">
        <f ca="1">IF(Paper2!M54&lt;&gt;"not sure", "", IF(TODAY()-Paper2!L54&lt;=2, "Necessary", "Urgent"))</f>
        <v/>
      </c>
      <c r="H150" s="21" t="str">
        <f ca="1">IF(Paper2!Q54&lt;&gt;"not sure", "", IF(TODAY()-Paper2!P54&lt;=2,"Necessary", "Urgent"))</f>
        <v/>
      </c>
      <c r="S150" s="90"/>
    </row>
    <row r="151" spans="1:19" ht="36.75" x14ac:dyDescent="0.25">
      <c r="A151" s="89"/>
      <c r="C151" s="85">
        <v>49</v>
      </c>
      <c r="D151" s="189">
        <f>COUNTIF(Paper2!J55:U55,"Completed")</f>
        <v>0</v>
      </c>
      <c r="E151" s="189"/>
      <c r="F151" s="131" t="s">
        <v>192</v>
      </c>
      <c r="G151" s="21" t="str">
        <f ca="1">IF(Paper2!M55&lt;&gt;"not sure", "", IF(TODAY()-Paper2!L55&lt;=2, "Necessary", "Urgent"))</f>
        <v/>
      </c>
      <c r="H151" s="21" t="str">
        <f ca="1">IF(Paper2!Q55&lt;&gt;"not sure", "", IF(TODAY()-Paper2!P55&lt;=2,"Necessary", "Urgent"))</f>
        <v/>
      </c>
      <c r="S151" s="90"/>
    </row>
    <row r="152" spans="1:19" ht="48.75" x14ac:dyDescent="0.25">
      <c r="A152" s="89"/>
      <c r="C152" s="85">
        <v>50</v>
      </c>
      <c r="D152" s="189">
        <f>COUNTIF(Paper2!J56:U56,"Completed")</f>
        <v>0</v>
      </c>
      <c r="E152" s="189"/>
      <c r="F152" s="131" t="s">
        <v>193</v>
      </c>
      <c r="G152" s="21" t="str">
        <f ca="1">IF(Paper2!M56&lt;&gt;"not sure", "", IF(TODAY()-Paper2!L56&lt;=2, "Necessary", "Urgent"))</f>
        <v/>
      </c>
      <c r="H152" s="21" t="str">
        <f ca="1">IF(Paper2!Q56&lt;&gt;"not sure", "", IF(TODAY()-Paper2!P56&lt;=2,"Necessary", "Urgent"))</f>
        <v/>
      </c>
      <c r="S152" s="90"/>
    </row>
    <row r="153" spans="1:19" ht="36.75" x14ac:dyDescent="0.25">
      <c r="A153" s="89"/>
      <c r="C153" s="85">
        <v>51</v>
      </c>
      <c r="D153" s="189">
        <f>COUNTIF(Paper2!J57:U57,"Completed")</f>
        <v>0</v>
      </c>
      <c r="E153" s="189"/>
      <c r="F153" s="131" t="s">
        <v>194</v>
      </c>
      <c r="G153" s="21" t="str">
        <f ca="1">IF(Paper2!M57&lt;&gt;"not sure", "", IF(TODAY()-Paper2!L57&lt;=2, "Necessary", "Urgent"))</f>
        <v/>
      </c>
      <c r="H153" s="21" t="str">
        <f ca="1">IF(Paper2!Q57&lt;&gt;"not sure", "", IF(TODAY()-Paper2!P57&lt;=2,"Necessary", "Urgent"))</f>
        <v/>
      </c>
      <c r="S153" s="90"/>
    </row>
    <row r="154" spans="1:19" ht="36.75" x14ac:dyDescent="0.25">
      <c r="A154" s="89"/>
      <c r="C154" s="85">
        <v>52</v>
      </c>
      <c r="D154" s="189">
        <f>COUNTIF(Paper2!J58:U58,"Completed")</f>
        <v>0</v>
      </c>
      <c r="E154" s="189"/>
      <c r="F154" s="131" t="s">
        <v>195</v>
      </c>
      <c r="G154" s="21" t="str">
        <f ca="1">IF(Paper2!M58&lt;&gt;"not sure", "", IF(TODAY()-Paper2!L58&lt;=2, "Necessary", "Urgent"))</f>
        <v/>
      </c>
      <c r="H154" s="21" t="str">
        <f ca="1">IF(Paper2!Q58&lt;&gt;"not sure", "", IF(TODAY()-Paper2!P58&lt;=2,"Necessary", "Urgent"))</f>
        <v/>
      </c>
      <c r="S154" s="90"/>
    </row>
    <row r="155" spans="1:19" ht="48.75" x14ac:dyDescent="0.25">
      <c r="A155" s="89"/>
      <c r="C155" s="85">
        <v>53</v>
      </c>
      <c r="D155" s="189">
        <f>COUNTIF(Paper2!J59:U59,"Completed")</f>
        <v>0</v>
      </c>
      <c r="E155" s="189"/>
      <c r="F155" s="131" t="s">
        <v>196</v>
      </c>
      <c r="G155" s="21" t="str">
        <f ca="1">IF(Paper2!M59&lt;&gt;"not sure", "", IF(TODAY()-Paper2!L59&lt;=2, "Necessary", "Urgent"))</f>
        <v/>
      </c>
      <c r="H155" s="21" t="str">
        <f ca="1">IF(Paper2!Q59&lt;&gt;"not sure", "", IF(TODAY()-Paper2!P59&lt;=2,"Necessary", "Urgent"))</f>
        <v/>
      </c>
      <c r="S155" s="90"/>
    </row>
    <row r="156" spans="1:19" ht="48.75" x14ac:dyDescent="0.25">
      <c r="A156" s="89"/>
      <c r="C156" s="85">
        <v>54</v>
      </c>
      <c r="D156" s="189">
        <f>COUNTIF(Paper2!J60:U60,"Completed")</f>
        <v>0</v>
      </c>
      <c r="E156" s="189"/>
      <c r="F156" s="131" t="s">
        <v>197</v>
      </c>
      <c r="G156" s="21" t="str">
        <f ca="1">IF(Paper2!M60&lt;&gt;"not sure", "", IF(TODAY()-Paper2!L60&lt;=2, "Necessary", "Urgent"))</f>
        <v/>
      </c>
      <c r="H156" s="21" t="str">
        <f ca="1">IF(Paper2!Q60&lt;&gt;"not sure", "", IF(TODAY()-Paper2!P60&lt;=2,"Necessary", "Urgent"))</f>
        <v/>
      </c>
      <c r="S156" s="90"/>
    </row>
    <row r="157" spans="1:19" ht="24.75" x14ac:dyDescent="0.25">
      <c r="A157" s="89"/>
      <c r="C157" s="85">
        <v>55</v>
      </c>
      <c r="D157" s="189">
        <f>COUNTIF(Paper2!J61:U61,"Completed")</f>
        <v>0</v>
      </c>
      <c r="E157" s="189"/>
      <c r="F157" s="131" t="s">
        <v>141</v>
      </c>
      <c r="G157" s="21" t="str">
        <f ca="1">IF(Paper2!M61&lt;&gt;"not sure", "", IF(TODAY()-Paper2!L61&lt;=2, "Necessary", "Urgent"))</f>
        <v/>
      </c>
      <c r="H157" s="21" t="str">
        <f ca="1">IF(Paper2!Q61&lt;&gt;"not sure", "", IF(TODAY()-Paper2!P61&lt;=2,"Necessary", "Urgent"))</f>
        <v/>
      </c>
      <c r="S157" s="90"/>
    </row>
    <row r="158" spans="1:19" ht="24.75" x14ac:dyDescent="0.25">
      <c r="A158" s="89"/>
      <c r="C158" s="85">
        <v>56</v>
      </c>
      <c r="D158" s="189">
        <f>COUNTIF(Paper2!J62:U62,"Completed")</f>
        <v>0</v>
      </c>
      <c r="E158" s="189"/>
      <c r="F158" s="131" t="s">
        <v>198</v>
      </c>
      <c r="G158" s="21" t="str">
        <f ca="1">IF(Paper2!M62&lt;&gt;"not sure", "", IF(TODAY()-Paper2!L62&lt;=2, "Necessary", "Urgent"))</f>
        <v/>
      </c>
      <c r="H158" s="21" t="str">
        <f ca="1">IF(Paper2!Q62&lt;&gt;"not sure", "", IF(TODAY()-Paper2!P62&lt;=2,"Necessary", "Urgent"))</f>
        <v/>
      </c>
      <c r="S158" s="90"/>
    </row>
    <row r="159" spans="1:19" ht="36.75" x14ac:dyDescent="0.25">
      <c r="A159" s="89"/>
      <c r="C159" s="85">
        <v>57</v>
      </c>
      <c r="D159" s="189">
        <f>COUNTIF(Paper2!J63:U63,"Completed")</f>
        <v>0</v>
      </c>
      <c r="E159" s="189"/>
      <c r="F159" s="131" t="s">
        <v>199</v>
      </c>
      <c r="G159" s="21" t="str">
        <f ca="1">IF(Paper2!M63&lt;&gt;"not sure", "", IF(TODAY()-Paper2!L63&lt;=2, "Necessary", "Urgent"))</f>
        <v/>
      </c>
      <c r="H159" s="21" t="str">
        <f ca="1">IF(Paper2!Q63&lt;&gt;"not sure", "", IF(TODAY()-Paper2!P63&lt;=2,"Necessary", "Urgent"))</f>
        <v/>
      </c>
      <c r="S159" s="90"/>
    </row>
    <row r="160" spans="1:19" ht="24.75" x14ac:dyDescent="0.25">
      <c r="A160" s="89"/>
      <c r="C160" s="85">
        <v>58</v>
      </c>
      <c r="D160" s="189">
        <f>COUNTIF(Paper2!J64:U64,"Completed")</f>
        <v>0</v>
      </c>
      <c r="E160" s="189"/>
      <c r="F160" s="131" t="s">
        <v>200</v>
      </c>
      <c r="G160" s="21" t="str">
        <f ca="1">IF(Paper2!M64&lt;&gt;"not sure", "", IF(TODAY()-Paper2!L64&lt;=2, "Necessary", "Urgent"))</f>
        <v/>
      </c>
      <c r="H160" s="21" t="str">
        <f ca="1">IF(Paper2!Q64&lt;&gt;"not sure", "", IF(TODAY()-Paper2!P64&lt;=2,"Necessary", "Urgent"))</f>
        <v/>
      </c>
      <c r="S160" s="90"/>
    </row>
    <row r="161" spans="1:19" ht="24.75" x14ac:dyDescent="0.25">
      <c r="A161" s="89"/>
      <c r="C161" s="85">
        <v>59</v>
      </c>
      <c r="D161" s="189">
        <f>COUNTIF(Paper2!J65:U65,"Completed")</f>
        <v>0</v>
      </c>
      <c r="E161" s="189"/>
      <c r="F161" s="131" t="s">
        <v>142</v>
      </c>
      <c r="G161" s="21" t="str">
        <f ca="1">IF(Paper2!M65&lt;&gt;"not sure", "", IF(TODAY()-Paper2!L65&lt;=2, "Necessary", "Urgent"))</f>
        <v>Urgent</v>
      </c>
      <c r="H161" s="21" t="str">
        <f ca="1">IF(Paper2!Q65&lt;&gt;"not sure", "", IF(TODAY()-Paper2!P65&lt;=2,"Necessary", "Urgent"))</f>
        <v/>
      </c>
      <c r="S161" s="90"/>
    </row>
    <row r="162" spans="1:19" ht="36.75" x14ac:dyDescent="0.25">
      <c r="A162" s="89"/>
      <c r="C162" s="85">
        <v>60</v>
      </c>
      <c r="D162" s="189">
        <f>COUNTIF(Paper2!J66:U66,"Completed")</f>
        <v>0</v>
      </c>
      <c r="E162" s="189"/>
      <c r="F162" s="131" t="s">
        <v>143</v>
      </c>
      <c r="G162" s="21" t="str">
        <f ca="1">IF(Paper2!M66&lt;&gt;"not sure", "", IF(TODAY()-Paper2!L66&lt;=2, "Necessary", "Urgent"))</f>
        <v/>
      </c>
      <c r="H162" s="21" t="str">
        <f ca="1">IF(Paper2!Q66&lt;&gt;"not sure", "", IF(TODAY()-Paper2!P66&lt;=2,"Necessary", "Urgent"))</f>
        <v/>
      </c>
      <c r="S162" s="90"/>
    </row>
    <row r="163" spans="1:19" ht="36.75" x14ac:dyDescent="0.25">
      <c r="A163" s="89"/>
      <c r="C163" s="85">
        <v>61</v>
      </c>
      <c r="D163" s="189">
        <f>COUNTIF(Paper2!J67:U67,"Completed")</f>
        <v>0</v>
      </c>
      <c r="E163" s="189"/>
      <c r="F163" s="131" t="s">
        <v>144</v>
      </c>
      <c r="G163" s="21" t="str">
        <f ca="1">IF(Paper2!M67&lt;&gt;"not sure", "", IF(TODAY()-Paper2!L67&lt;=2, "Necessary", "Urgent"))</f>
        <v/>
      </c>
      <c r="H163" s="21" t="str">
        <f ca="1">IF(Paper2!Q67&lt;&gt;"not sure", "", IF(TODAY()-Paper2!P67&lt;=2,"Necessary", "Urgent"))</f>
        <v/>
      </c>
      <c r="S163" s="90"/>
    </row>
    <row r="164" spans="1:19" ht="36.75" x14ac:dyDescent="0.25">
      <c r="A164" s="89"/>
      <c r="C164" s="85">
        <v>62</v>
      </c>
      <c r="D164" s="189">
        <f>COUNTIF(Paper2!J68:U68,"Completed")</f>
        <v>0</v>
      </c>
      <c r="E164" s="189"/>
      <c r="F164" s="131" t="s">
        <v>145</v>
      </c>
      <c r="G164" s="21" t="str">
        <f ca="1">IF(Paper2!M68&lt;&gt;"not sure", "", IF(TODAY()-Paper2!L68&lt;=2, "Necessary", "Urgent"))</f>
        <v/>
      </c>
      <c r="H164" s="21" t="str">
        <f ca="1">IF(Paper2!Q68&lt;&gt;"not sure", "", IF(TODAY()-Paper2!P68&lt;=2,"Necessary", "Urgent"))</f>
        <v/>
      </c>
      <c r="S164" s="90"/>
    </row>
    <row r="165" spans="1:19" ht="24.75" x14ac:dyDescent="0.25">
      <c r="A165" s="89"/>
      <c r="C165" s="85">
        <v>63</v>
      </c>
      <c r="D165" s="189">
        <f>COUNTIF(Paper2!J69:U69,"Completed")</f>
        <v>0</v>
      </c>
      <c r="E165" s="189"/>
      <c r="F165" s="131" t="s">
        <v>146</v>
      </c>
      <c r="G165" s="21" t="str">
        <f ca="1">IF(Paper2!M69&lt;&gt;"not sure", "", IF(TODAY()-Paper2!L69&lt;=2, "Necessary", "Urgent"))</f>
        <v/>
      </c>
      <c r="H165" s="21" t="str">
        <f ca="1">IF(Paper2!Q69&lt;&gt;"not sure", "", IF(TODAY()-Paper2!P69&lt;=2,"Necessary", "Urgent"))</f>
        <v/>
      </c>
      <c r="S165" s="90"/>
    </row>
    <row r="166" spans="1:19" ht="24.75" x14ac:dyDescent="0.25">
      <c r="A166" s="89"/>
      <c r="C166" s="85">
        <v>64</v>
      </c>
      <c r="D166" s="189">
        <f>COUNTIF(Paper2!J70:U70,"Completed")</f>
        <v>0</v>
      </c>
      <c r="E166" s="189"/>
      <c r="F166" s="131" t="s">
        <v>147</v>
      </c>
      <c r="G166" s="21" t="str">
        <f ca="1">IF(Paper2!M70&lt;&gt;"not sure", "", IF(TODAY()-Paper2!L70&lt;=2, "Necessary", "Urgent"))</f>
        <v/>
      </c>
      <c r="H166" s="21" t="str">
        <f ca="1">IF(Paper2!Q70&lt;&gt;"not sure", "", IF(TODAY()-Paper2!P70&lt;=2,"Necessary", "Urgent"))</f>
        <v/>
      </c>
      <c r="S166" s="90"/>
    </row>
    <row r="167" spans="1:19" ht="24.75" x14ac:dyDescent="0.25">
      <c r="A167" s="89"/>
      <c r="C167" s="85">
        <v>65</v>
      </c>
      <c r="D167" s="189">
        <f>COUNTIF(Paper2!J71:U71,"Completed")</f>
        <v>0</v>
      </c>
      <c r="E167" s="189"/>
      <c r="F167" s="131" t="s">
        <v>148</v>
      </c>
      <c r="G167" s="21" t="str">
        <f ca="1">IF(Paper2!M71&lt;&gt;"not sure", "", IF(TODAY()-Paper2!L71&lt;=2, "Necessary", "Urgent"))</f>
        <v/>
      </c>
      <c r="H167" s="21" t="str">
        <f ca="1">IF(Paper2!Q71&lt;&gt;"not sure", "", IF(TODAY()-Paper2!P71&lt;=2,"Necessary", "Urgent"))</f>
        <v/>
      </c>
      <c r="S167" s="90"/>
    </row>
    <row r="168" spans="1:19" ht="36.75" x14ac:dyDescent="0.25">
      <c r="A168" s="89"/>
      <c r="C168" s="85">
        <v>66</v>
      </c>
      <c r="D168" s="189">
        <f>COUNTIF(Paper2!J72:U72,"Completed")</f>
        <v>0</v>
      </c>
      <c r="E168" s="189"/>
      <c r="F168" s="131" t="s">
        <v>149</v>
      </c>
      <c r="G168" s="21" t="str">
        <f ca="1">IF(Paper2!M72&lt;&gt;"not sure", "", IF(TODAY()-Paper2!L72&lt;=2, "Necessary", "Urgent"))</f>
        <v>Urgent</v>
      </c>
      <c r="H168" s="21" t="str">
        <f ca="1">IF(Paper2!Q72&lt;&gt;"not sure", "", IF(TODAY()-Paper2!P72&lt;=2,"Necessary", "Urgent"))</f>
        <v/>
      </c>
      <c r="S168" s="90"/>
    </row>
    <row r="169" spans="1:19" ht="48.75" x14ac:dyDescent="0.25">
      <c r="A169" s="89"/>
      <c r="C169" s="85">
        <v>67</v>
      </c>
      <c r="D169" s="189">
        <f>COUNTIF(Paper2!J73:U73,"Completed")</f>
        <v>0</v>
      </c>
      <c r="E169" s="189"/>
      <c r="F169" s="131" t="s">
        <v>150</v>
      </c>
      <c r="G169" s="21" t="str">
        <f ca="1">IF(Paper2!M73&lt;&gt;"not sure", "", IF(TODAY()-Paper2!L73&lt;=2, "Necessary", "Urgent"))</f>
        <v/>
      </c>
      <c r="H169" s="21" t="str">
        <f ca="1">IF(Paper2!Q73&lt;&gt;"not sure", "", IF(TODAY()-Paper2!P73&lt;=2,"Necessary", "Urgent"))</f>
        <v/>
      </c>
      <c r="S169" s="90"/>
    </row>
    <row r="170" spans="1:19" ht="48.75" x14ac:dyDescent="0.25">
      <c r="A170" s="89"/>
      <c r="C170" s="85">
        <v>68</v>
      </c>
      <c r="D170" s="189">
        <f>COUNTIF(Paper2!J74:U74,"Completed")</f>
        <v>0</v>
      </c>
      <c r="E170" s="189"/>
      <c r="F170" s="131" t="s">
        <v>151</v>
      </c>
      <c r="G170" s="21" t="str">
        <f ca="1">IF(Paper2!M74&lt;&gt;"not sure", "", IF(TODAY()-Paper2!L74&lt;=2, "Necessary", "Urgent"))</f>
        <v/>
      </c>
      <c r="H170" s="21" t="str">
        <f ca="1">IF(Paper2!Q74&lt;&gt;"not sure", "", IF(TODAY()-Paper2!P74&lt;=2,"Necessary", "Urgent"))</f>
        <v/>
      </c>
      <c r="S170" s="90"/>
    </row>
    <row r="171" spans="1:19" ht="48.75" x14ac:dyDescent="0.25">
      <c r="A171" s="89"/>
      <c r="C171" s="85">
        <v>69</v>
      </c>
      <c r="D171" s="189">
        <f>COUNTIF(Paper2!J75:U75,"Completed")</f>
        <v>0</v>
      </c>
      <c r="E171" s="189"/>
      <c r="F171" s="131" t="s">
        <v>152</v>
      </c>
      <c r="G171" s="21" t="str">
        <f ca="1">IF(Paper2!M75&lt;&gt;"not sure", "", IF(TODAY()-Paper2!L75&lt;=2, "Necessary", "Urgent"))</f>
        <v/>
      </c>
      <c r="H171" s="21" t="str">
        <f ca="1">IF(Paper2!Q75&lt;&gt;"not sure", "", IF(TODAY()-Paper2!P75&lt;=2,"Necessary", "Urgent"))</f>
        <v/>
      </c>
      <c r="S171" s="90"/>
    </row>
    <row r="172" spans="1:19" ht="36.75" x14ac:dyDescent="0.25">
      <c r="A172" s="89"/>
      <c r="C172" s="85">
        <v>70</v>
      </c>
      <c r="D172" s="189">
        <f>COUNTIF(Paper2!J76:U76,"Completed")</f>
        <v>0</v>
      </c>
      <c r="E172" s="189"/>
      <c r="F172" s="131" t="s">
        <v>153</v>
      </c>
      <c r="G172" s="21" t="str">
        <f ca="1">IF(Paper2!M76&lt;&gt;"not sure", "", IF(TODAY()-Paper2!L76&lt;=2, "Necessary", "Urgent"))</f>
        <v/>
      </c>
      <c r="H172" s="21" t="str">
        <f ca="1">IF(Paper2!Q76&lt;&gt;"not sure", "", IF(TODAY()-Paper2!P76&lt;=2,"Necessary", "Urgent"))</f>
        <v/>
      </c>
      <c r="S172" s="90"/>
    </row>
    <row r="173" spans="1:19" ht="36.75" x14ac:dyDescent="0.25">
      <c r="A173" s="89"/>
      <c r="C173" s="85">
        <v>71</v>
      </c>
      <c r="D173" s="189">
        <f>COUNTIF(Paper2!J77:U77,"Completed")</f>
        <v>0</v>
      </c>
      <c r="E173" s="189"/>
      <c r="F173" s="131" t="s">
        <v>154</v>
      </c>
      <c r="G173" s="21" t="str">
        <f ca="1">IF(Paper2!M77&lt;&gt;"not sure", "", IF(TODAY()-Paper2!L77&lt;=2, "Necessary", "Urgent"))</f>
        <v/>
      </c>
      <c r="H173" s="21" t="str">
        <f ca="1">IF(Paper2!Q77&lt;&gt;"not sure", "", IF(TODAY()-Paper2!P77&lt;=2,"Necessary", "Urgent"))</f>
        <v/>
      </c>
      <c r="S173" s="90"/>
    </row>
    <row r="174" spans="1:19" ht="36.75" x14ac:dyDescent="0.25">
      <c r="A174" s="89"/>
      <c r="C174" s="85">
        <v>72</v>
      </c>
      <c r="D174" s="189">
        <f>COUNTIF(Paper2!J78:U78,"Completed")</f>
        <v>0</v>
      </c>
      <c r="E174" s="189"/>
      <c r="F174" s="131" t="s">
        <v>155</v>
      </c>
      <c r="G174" s="21" t="str">
        <f ca="1">IF(Paper2!M78&lt;&gt;"not sure", "", IF(TODAY()-Paper2!L78&lt;=2, "Necessary", "Urgent"))</f>
        <v/>
      </c>
      <c r="H174" s="21" t="str">
        <f ca="1">IF(Paper2!Q78&lt;&gt;"not sure", "", IF(TODAY()-Paper2!P78&lt;=2,"Necessary", "Urgent"))</f>
        <v/>
      </c>
      <c r="S174" s="90"/>
    </row>
    <row r="175" spans="1:19" ht="60.75" x14ac:dyDescent="0.25">
      <c r="A175" s="89"/>
      <c r="C175" s="85">
        <v>73</v>
      </c>
      <c r="D175" s="189">
        <f>COUNTIF(Paper2!J79:U79,"Completed")</f>
        <v>0</v>
      </c>
      <c r="E175" s="189"/>
      <c r="F175" s="131" t="s">
        <v>156</v>
      </c>
      <c r="G175" s="21" t="str">
        <f ca="1">IF(Paper2!M79&lt;&gt;"not sure", "", IF(TODAY()-Paper2!L79&lt;=2, "Necessary", "Urgent"))</f>
        <v/>
      </c>
      <c r="H175" s="21" t="str">
        <f ca="1">IF(Paper2!Q79&lt;&gt;"not sure", "", IF(TODAY()-Paper2!P79&lt;=2,"Necessary", "Urgent"))</f>
        <v/>
      </c>
      <c r="S175" s="90"/>
    </row>
    <row r="176" spans="1:19" ht="84.75" x14ac:dyDescent="0.25">
      <c r="A176" s="89"/>
      <c r="C176" s="85">
        <v>74</v>
      </c>
      <c r="D176" s="189">
        <f>COUNTIF(Paper2!J80:U80,"Completed")</f>
        <v>0</v>
      </c>
      <c r="E176" s="189"/>
      <c r="F176" s="131" t="s">
        <v>157</v>
      </c>
      <c r="G176" s="21" t="str">
        <f ca="1">IF(Paper2!M80&lt;&gt;"not sure", "", IF(TODAY()-Paper2!L80&lt;=2, "Necessary", "Urgent"))</f>
        <v>Urgent</v>
      </c>
      <c r="H176" s="21" t="str">
        <f ca="1">IF(Paper2!Q80&lt;&gt;"not sure", "", IF(TODAY()-Paper2!P80&lt;=2,"Necessary", "Urgent"))</f>
        <v/>
      </c>
      <c r="S176" s="90"/>
    </row>
    <row r="177" spans="1:19" x14ac:dyDescent="0.25">
      <c r="A177" s="89"/>
      <c r="C177" s="85">
        <v>75</v>
      </c>
      <c r="D177" s="189">
        <f>COUNTIF(Paper2!J81:U81,"Completed")</f>
        <v>0</v>
      </c>
      <c r="E177" s="189"/>
      <c r="F177" s="131" t="s">
        <v>201</v>
      </c>
      <c r="G177" s="21" t="str">
        <f ca="1">IF(Paper2!M81&lt;&gt;"not sure", "", IF(TODAY()-Paper2!L81&lt;=2, "Necessary", "Urgent"))</f>
        <v/>
      </c>
      <c r="H177" s="21" t="str">
        <f ca="1">IF(Paper2!Q81&lt;&gt;"not sure", "", IF(TODAY()-Paper2!P81&lt;=2,"Necessary", "Urgent"))</f>
        <v/>
      </c>
      <c r="S177" s="90"/>
    </row>
    <row r="178" spans="1:19" ht="48.75" x14ac:dyDescent="0.25">
      <c r="A178" s="89"/>
      <c r="C178" s="85">
        <v>76</v>
      </c>
      <c r="D178" s="189">
        <f>COUNTIF(Paper2!J82:U82,"Completed")</f>
        <v>0</v>
      </c>
      <c r="E178" s="189"/>
      <c r="F178" s="131" t="s">
        <v>158</v>
      </c>
      <c r="G178" s="21" t="str">
        <f ca="1">IF(Paper2!M82&lt;&gt;"not sure", "", IF(TODAY()-Paper2!L82&lt;=2, "Necessary", "Urgent"))</f>
        <v/>
      </c>
      <c r="H178" s="21" t="str">
        <f ca="1">IF(Paper2!Q82&lt;&gt;"not sure", "", IF(TODAY()-Paper2!P82&lt;=2,"Necessary", "Urgent"))</f>
        <v/>
      </c>
      <c r="S178" s="90"/>
    </row>
    <row r="179" spans="1:19" ht="60.75" x14ac:dyDescent="0.25">
      <c r="A179" s="89"/>
      <c r="C179" s="85">
        <v>77</v>
      </c>
      <c r="D179" s="189">
        <f>COUNTIF(Paper2!J83:U83,"Completed")</f>
        <v>0</v>
      </c>
      <c r="E179" s="189"/>
      <c r="F179" s="131" t="s">
        <v>159</v>
      </c>
      <c r="G179" s="21" t="str">
        <f ca="1">IF(Paper2!M83&lt;&gt;"not sure", "", IF(TODAY()-Paper2!L83&lt;=2, "Necessary", "Urgent"))</f>
        <v/>
      </c>
      <c r="H179" s="21" t="str">
        <f ca="1">IF(Paper2!Q83&lt;&gt;"not sure", "", IF(TODAY()-Paper2!P83&lt;=2,"Necessary", "Urgent"))</f>
        <v/>
      </c>
      <c r="S179" s="90"/>
    </row>
    <row r="180" spans="1:19" ht="84.75" x14ac:dyDescent="0.25">
      <c r="A180" s="89"/>
      <c r="C180" s="85">
        <v>78</v>
      </c>
      <c r="D180" s="189">
        <f>COUNTIF(Paper2!J84:U84,"Completed")</f>
        <v>0</v>
      </c>
      <c r="E180" s="189"/>
      <c r="F180" s="131" t="s">
        <v>160</v>
      </c>
      <c r="G180" s="21" t="str">
        <f ca="1">IF(Paper2!M84&lt;&gt;"not sure", "", IF(TODAY()-Paper2!L84&lt;=2, "Necessary", "Urgent"))</f>
        <v/>
      </c>
      <c r="H180" s="21" t="str">
        <f ca="1">IF(Paper2!Q84&lt;&gt;"not sure", "", IF(TODAY()-Paper2!P84&lt;=2,"Necessary", "Urgent"))</f>
        <v/>
      </c>
      <c r="S180" s="90"/>
    </row>
    <row r="181" spans="1:19" ht="84.75" x14ac:dyDescent="0.25">
      <c r="A181" s="89"/>
      <c r="C181" s="85">
        <v>79</v>
      </c>
      <c r="D181" s="189">
        <f>COUNTIF(Paper2!J85:U85,"Completed")</f>
        <v>0</v>
      </c>
      <c r="E181" s="189"/>
      <c r="F181" s="131" t="s">
        <v>161</v>
      </c>
      <c r="G181" s="21" t="str">
        <f ca="1">IF(Paper2!M85&lt;&gt;"not sure", "", IF(TODAY()-Paper2!L85&lt;=2, "Necessary", "Urgent"))</f>
        <v/>
      </c>
      <c r="H181" s="21" t="str">
        <f ca="1">IF(Paper2!Q85&lt;&gt;"not sure", "", IF(TODAY()-Paper2!P85&lt;=2,"Necessary", "Urgent"))</f>
        <v/>
      </c>
      <c r="S181" s="90"/>
    </row>
    <row r="182" spans="1:19" ht="132.75" x14ac:dyDescent="0.25">
      <c r="A182" s="89"/>
      <c r="C182" s="85">
        <v>80</v>
      </c>
      <c r="D182" s="189">
        <f>COUNTIF(Paper2!J86:U86,"Completed")</f>
        <v>0</v>
      </c>
      <c r="E182" s="189"/>
      <c r="F182" s="131" t="s">
        <v>162</v>
      </c>
      <c r="G182" s="21" t="str">
        <f ca="1">IF(Paper2!M86&lt;&gt;"not sure", "", IF(TODAY()-Paper2!L86&lt;=2, "Necessary", "Urgent"))</f>
        <v/>
      </c>
      <c r="H182" s="21" t="str">
        <f ca="1">IF(Paper2!Q86&lt;&gt;"not sure", "", IF(TODAY()-Paper2!P86&lt;=2,"Necessary", "Urgent"))</f>
        <v/>
      </c>
      <c r="S182" s="90"/>
    </row>
    <row r="183" spans="1:19" ht="144.75" x14ac:dyDescent="0.25">
      <c r="A183" s="89"/>
      <c r="C183" s="85">
        <v>81</v>
      </c>
      <c r="D183" s="189">
        <f>COUNTIF(Paper2!J87:U87,"Completed")</f>
        <v>0</v>
      </c>
      <c r="E183" s="189"/>
      <c r="F183" s="131" t="s">
        <v>163</v>
      </c>
      <c r="G183" s="21" t="str">
        <f ca="1">IF(Paper2!M87&lt;&gt;"not sure", "", IF(TODAY()-Paper2!L87&lt;=2, "Necessary", "Urgent"))</f>
        <v/>
      </c>
      <c r="H183" s="21" t="str">
        <f ca="1">IF(Paper2!Q87&lt;&gt;"not sure", "", IF(TODAY()-Paper2!P87&lt;=2,"Necessary", "Urgent"))</f>
        <v/>
      </c>
      <c r="S183" s="90"/>
    </row>
    <row r="184" spans="1:19" ht="120.75" x14ac:dyDescent="0.25">
      <c r="A184" s="89"/>
      <c r="C184" s="85">
        <v>82</v>
      </c>
      <c r="D184" s="189">
        <f>COUNTIF(Paper2!J88:U88,"Completed")</f>
        <v>0</v>
      </c>
      <c r="E184" s="189"/>
      <c r="F184" s="131" t="s">
        <v>164</v>
      </c>
      <c r="G184" s="21" t="str">
        <f ca="1">IF(Paper2!M88&lt;&gt;"not sure", "", IF(TODAY()-Paper2!L88&lt;=2, "Necessary", "Urgent"))</f>
        <v/>
      </c>
      <c r="H184" s="21" t="str">
        <f ca="1">IF(Paper2!Q88&lt;&gt;"not sure", "", IF(TODAY()-Paper2!P88&lt;=2,"Necessary", "Urgent"))</f>
        <v/>
      </c>
      <c r="S184" s="90"/>
    </row>
    <row r="185" spans="1:19" ht="120.75" x14ac:dyDescent="0.25">
      <c r="A185" s="89"/>
      <c r="C185" s="85">
        <v>83</v>
      </c>
      <c r="D185" s="189">
        <f>COUNTIF(Paper2!J89:U89,"Completed")</f>
        <v>0</v>
      </c>
      <c r="E185" s="189"/>
      <c r="F185" s="131" t="s">
        <v>165</v>
      </c>
      <c r="G185" s="21" t="str">
        <f ca="1">IF(Paper2!M89&lt;&gt;"not sure", "", IF(TODAY()-Paper2!L89&lt;=2, "Necessary", "Urgent"))</f>
        <v/>
      </c>
      <c r="H185" s="21" t="str">
        <f ca="1">IF(Paper2!Q89&lt;&gt;"not sure", "", IF(TODAY()-Paper2!P89&lt;=2,"Necessary", "Urgent"))</f>
        <v/>
      </c>
      <c r="S185" s="90"/>
    </row>
    <row r="186" spans="1:19" ht="120.75" x14ac:dyDescent="0.25">
      <c r="A186" s="89"/>
      <c r="C186" s="85">
        <v>84</v>
      </c>
      <c r="D186" s="189">
        <f>COUNTIF(Paper2!J90:U90,"Completed")</f>
        <v>0</v>
      </c>
      <c r="E186" s="189"/>
      <c r="F186" s="131" t="s">
        <v>166</v>
      </c>
      <c r="G186" s="21" t="str">
        <f ca="1">IF(Paper2!M90&lt;&gt;"not sure", "", IF(TODAY()-Paper2!L90&lt;=2, "Necessary", "Urgent"))</f>
        <v/>
      </c>
      <c r="H186" s="21" t="str">
        <f ca="1">IF(Paper2!Q90&lt;&gt;"not sure", "", IF(TODAY()-Paper2!P90&lt;=2,"Necessary", "Urgent"))</f>
        <v/>
      </c>
      <c r="S186" s="90"/>
    </row>
    <row r="187" spans="1:19" ht="84.75" x14ac:dyDescent="0.25">
      <c r="A187" s="89"/>
      <c r="C187" s="85">
        <v>85</v>
      </c>
      <c r="D187" s="189">
        <f>COUNTIF(Paper2!J91:U91,"Completed")</f>
        <v>0</v>
      </c>
      <c r="E187" s="189"/>
      <c r="F187" s="131" t="s">
        <v>167</v>
      </c>
      <c r="G187" s="21" t="str">
        <f ca="1">IF(Paper2!M91&lt;&gt;"not sure", "", IF(TODAY()-Paper2!L91&lt;=2, "Necessary", "Urgent"))</f>
        <v/>
      </c>
      <c r="H187" s="21" t="str">
        <f ca="1">IF(Paper2!Q91&lt;&gt;"not sure", "", IF(TODAY()-Paper2!P91&lt;=2,"Necessary", "Urgent"))</f>
        <v/>
      </c>
      <c r="S187" s="90"/>
    </row>
    <row r="188" spans="1:19" ht="120.75" x14ac:dyDescent="0.25">
      <c r="A188" s="89"/>
      <c r="C188" s="85">
        <v>86</v>
      </c>
      <c r="D188" s="189">
        <f>COUNTIF(Paper2!J92:U92,"Completed")</f>
        <v>0</v>
      </c>
      <c r="E188" s="189"/>
      <c r="F188" s="131" t="s">
        <v>168</v>
      </c>
      <c r="G188" s="21" t="str">
        <f ca="1">IF(Paper2!M92&lt;&gt;"not sure", "", IF(TODAY()-Paper2!L92&lt;=2, "Necessary", "Urgent"))</f>
        <v/>
      </c>
      <c r="H188" s="21" t="str">
        <f ca="1">IF(Paper2!Q92&lt;&gt;"not sure", "", IF(TODAY()-Paper2!P92&lt;=2,"Necessary", "Urgent"))</f>
        <v/>
      </c>
      <c r="S188" s="90"/>
    </row>
    <row r="189" spans="1:19" ht="48.75" x14ac:dyDescent="0.25">
      <c r="A189" s="89"/>
      <c r="C189" s="85">
        <v>87</v>
      </c>
      <c r="D189" s="189">
        <f>COUNTIF(Paper2!J93:U93,"Completed")</f>
        <v>0</v>
      </c>
      <c r="E189" s="189"/>
      <c r="F189" s="131" t="s">
        <v>169</v>
      </c>
      <c r="G189" s="21" t="str">
        <f ca="1">IF(Paper2!M93&lt;&gt;"not sure", "", IF(TODAY()-Paper2!L93&lt;=2, "Necessary", "Urgent"))</f>
        <v/>
      </c>
      <c r="H189" s="21" t="str">
        <f ca="1">IF(Paper2!Q93&lt;&gt;"not sure", "", IF(TODAY()-Paper2!P93&lt;=2,"Necessary", "Urgent"))</f>
        <v/>
      </c>
      <c r="S189" s="90"/>
    </row>
    <row r="190" spans="1:19" ht="60.75" x14ac:dyDescent="0.25">
      <c r="A190" s="89"/>
      <c r="C190" s="85">
        <v>88</v>
      </c>
      <c r="D190" s="189">
        <f>COUNTIF(Paper2!J94:U94,"Completed")</f>
        <v>0</v>
      </c>
      <c r="E190" s="189"/>
      <c r="F190" s="131" t="s">
        <v>170</v>
      </c>
      <c r="G190" s="21" t="str">
        <f ca="1">IF(Paper2!M94&lt;&gt;"not sure", "", IF(TODAY()-Paper2!L94&lt;=2, "Necessary", "Urgent"))</f>
        <v/>
      </c>
      <c r="H190" s="21" t="str">
        <f ca="1">IF(Paper2!Q94&lt;&gt;"not sure", "", IF(TODAY()-Paper2!P94&lt;=2,"Necessary", "Urgent"))</f>
        <v/>
      </c>
      <c r="S190" s="90"/>
    </row>
    <row r="191" spans="1:19" ht="60.75" x14ac:dyDescent="0.25">
      <c r="A191" s="89"/>
      <c r="C191" s="85">
        <v>89</v>
      </c>
      <c r="D191" s="189">
        <f>COUNTIF(Paper2!J95:U95,"Completed")</f>
        <v>0</v>
      </c>
      <c r="E191" s="189"/>
      <c r="F191" s="131" t="s">
        <v>171</v>
      </c>
      <c r="G191" s="21" t="str">
        <f ca="1">IF(Paper2!M95&lt;&gt;"not sure", "", IF(TODAY()-Paper2!L95&lt;=2, "Necessary", "Urgent"))</f>
        <v/>
      </c>
      <c r="H191" s="21" t="str">
        <f ca="1">IF(Paper2!Q95&lt;&gt;"not sure", "", IF(TODAY()-Paper2!P95&lt;=2,"Necessary", "Urgent"))</f>
        <v/>
      </c>
      <c r="S191" s="90"/>
    </row>
    <row r="192" spans="1:19" ht="60.75" x14ac:dyDescent="0.25">
      <c r="A192" s="89"/>
      <c r="C192" s="85">
        <v>90</v>
      </c>
      <c r="D192" s="189">
        <f>COUNTIF(Paper2!J96:U96,"Completed")</f>
        <v>0</v>
      </c>
      <c r="E192" s="189"/>
      <c r="F192" s="131" t="s">
        <v>172</v>
      </c>
      <c r="G192" s="21" t="str">
        <f ca="1">IF(Paper2!M96&lt;&gt;"not sure", "", IF(TODAY()-Paper2!L96&lt;=2, "Necessary", "Urgent"))</f>
        <v/>
      </c>
      <c r="H192" s="21" t="str">
        <f ca="1">IF(Paper2!Q96&lt;&gt;"not sure", "", IF(TODAY()-Paper2!P96&lt;=2,"Necessary", "Urgent"))</f>
        <v/>
      </c>
      <c r="S192" s="90"/>
    </row>
    <row r="193" spans="1:19" ht="84.75" x14ac:dyDescent="0.25">
      <c r="A193" s="89"/>
      <c r="C193" s="85">
        <v>91</v>
      </c>
      <c r="D193" s="189">
        <f>COUNTIF(Paper2!J97:U97,"Completed")</f>
        <v>0</v>
      </c>
      <c r="E193" s="189"/>
      <c r="F193" s="131" t="s">
        <v>173</v>
      </c>
      <c r="G193" s="21" t="str">
        <f ca="1">IF(Paper2!M97&lt;&gt;"not sure", "", IF(TODAY()-Paper2!L97&lt;=2, "Necessary", "Urgent"))</f>
        <v/>
      </c>
      <c r="H193" s="21" t="str">
        <f ca="1">IF(Paper2!Q97&lt;&gt;"not sure", "", IF(TODAY()-Paper2!P97&lt;=2,"Necessary", "Urgent"))</f>
        <v/>
      </c>
      <c r="S193" s="90"/>
    </row>
    <row r="194" spans="1:19" ht="72.75" x14ac:dyDescent="0.25">
      <c r="A194" s="89"/>
      <c r="C194" s="85">
        <v>92</v>
      </c>
      <c r="D194" s="189">
        <f>COUNTIF(Paper2!J98:U98,"Completed")</f>
        <v>0</v>
      </c>
      <c r="E194" s="189"/>
      <c r="F194" s="131" t="s">
        <v>174</v>
      </c>
      <c r="G194" s="21" t="str">
        <f ca="1">IF(Paper2!M98&lt;&gt;"not sure", "", IF(TODAY()-Paper2!L98&lt;=2, "Necessary", "Urgent"))</f>
        <v/>
      </c>
      <c r="H194" s="21" t="str">
        <f ca="1">IF(Paper2!Q98&lt;&gt;"not sure", "", IF(TODAY()-Paper2!P98&lt;=2,"Necessary", "Urgent"))</f>
        <v/>
      </c>
      <c r="S194" s="90"/>
    </row>
    <row r="195" spans="1:19" ht="60.75" x14ac:dyDescent="0.25">
      <c r="A195" s="89"/>
      <c r="C195" s="85">
        <v>93</v>
      </c>
      <c r="D195" s="189">
        <f>COUNTIF(Paper2!J99:U99,"Completed")</f>
        <v>0</v>
      </c>
      <c r="E195" s="189"/>
      <c r="F195" s="131" t="s">
        <v>175</v>
      </c>
      <c r="G195" s="21" t="str">
        <f ca="1">IF(Paper2!M99&lt;&gt;"not sure", "", IF(TODAY()-Paper2!L99&lt;=2, "Necessary", "Urgent"))</f>
        <v/>
      </c>
      <c r="H195" s="21" t="str">
        <f ca="1">IF(Paper2!Q99&lt;&gt;"not sure", "", IF(TODAY()-Paper2!P99&lt;=2,"Necessary", "Urgent"))</f>
        <v/>
      </c>
      <c r="S195" s="90"/>
    </row>
    <row r="196" spans="1:19" ht="84.75" x14ac:dyDescent="0.25">
      <c r="A196" s="89"/>
      <c r="C196" s="85">
        <v>94</v>
      </c>
      <c r="D196" s="189">
        <f>COUNTIF(Paper2!J100:U100,"Completed")</f>
        <v>0</v>
      </c>
      <c r="E196" s="189"/>
      <c r="F196" s="131" t="s">
        <v>176</v>
      </c>
      <c r="G196" s="21" t="str">
        <f ca="1">IF(Paper2!M100&lt;&gt;"not sure", "", IF(TODAY()-Paper2!L100&lt;=2, "Necessary", "Urgent"))</f>
        <v/>
      </c>
      <c r="H196" s="21" t="str">
        <f ca="1">IF(Paper2!Q100&lt;&gt;"not sure", "", IF(TODAY()-Paper2!P100&lt;=2,"Necessary", "Urgent"))</f>
        <v/>
      </c>
      <c r="S196" s="90"/>
    </row>
    <row r="197" spans="1:19" ht="72.75" x14ac:dyDescent="0.25">
      <c r="A197" s="89"/>
      <c r="C197" s="85">
        <v>95</v>
      </c>
      <c r="D197" s="189">
        <f>COUNTIF(Paper2!J101:U101,"Completed")</f>
        <v>0</v>
      </c>
      <c r="E197" s="189"/>
      <c r="F197" s="131" t="s">
        <v>177</v>
      </c>
      <c r="G197" s="21" t="str">
        <f ca="1">IF(Paper2!M101&lt;&gt;"not sure", "", IF(TODAY()-Paper2!L101&lt;=2, "Necessary", "Urgent"))</f>
        <v/>
      </c>
      <c r="H197" s="21" t="str">
        <f ca="1">IF(Paper2!Q101&lt;&gt;"not sure", "", IF(TODAY()-Paper2!P101&lt;=2,"Necessary", "Urgent"))</f>
        <v/>
      </c>
      <c r="S197" s="90"/>
    </row>
    <row r="198" spans="1:19" ht="120.75" x14ac:dyDescent="0.25">
      <c r="A198" s="89"/>
      <c r="C198" s="85">
        <v>96</v>
      </c>
      <c r="D198" s="189">
        <f>COUNTIF(Paper2!J102:U102,"Completed")</f>
        <v>0</v>
      </c>
      <c r="E198" s="189"/>
      <c r="F198" s="131" t="s">
        <v>178</v>
      </c>
      <c r="G198" s="21" t="str">
        <f ca="1">IF(Paper2!M102&lt;&gt;"not sure", "", IF(TODAY()-Paper2!L102&lt;=2, "Necessary", "Urgent"))</f>
        <v/>
      </c>
      <c r="H198" s="21" t="str">
        <f ca="1">IF(Paper2!Q102&lt;&gt;"not sure", "", IF(TODAY()-Paper2!P102&lt;=2,"Necessary", "Urgent"))</f>
        <v/>
      </c>
      <c r="S198" s="90"/>
    </row>
    <row r="199" spans="1:19" ht="72.75" x14ac:dyDescent="0.25">
      <c r="A199" s="89"/>
      <c r="C199" s="85">
        <v>97</v>
      </c>
      <c r="D199" s="189">
        <f>COUNTIF(Paper2!J103:U103,"Completed")</f>
        <v>0</v>
      </c>
      <c r="E199" s="189"/>
      <c r="F199" s="131" t="s">
        <v>179</v>
      </c>
      <c r="G199" s="21" t="str">
        <f ca="1">IF(Paper2!M103&lt;&gt;"not sure", "", IF(TODAY()-Paper2!L103&lt;=2, "Necessary", "Urgent"))</f>
        <v/>
      </c>
      <c r="H199" s="21" t="str">
        <f ca="1">IF(Paper2!Q103&lt;&gt;"not sure", "", IF(TODAY()-Paper2!P103&lt;=2,"Necessary", "Urgent"))</f>
        <v/>
      </c>
      <c r="S199" s="90"/>
    </row>
    <row r="200" spans="1:19" ht="48.75" x14ac:dyDescent="0.25">
      <c r="A200" s="89"/>
      <c r="C200" s="85">
        <v>98</v>
      </c>
      <c r="D200" s="189">
        <f>COUNTIF(Paper2!J104:U104,"Completed")</f>
        <v>0</v>
      </c>
      <c r="E200" s="189"/>
      <c r="F200" s="131" t="s">
        <v>180</v>
      </c>
      <c r="G200" s="21" t="str">
        <f ca="1">IF(Paper2!M104&lt;&gt;"not sure", "", IF(TODAY()-Paper2!L104&lt;=2, "Necessary", "Urgent"))</f>
        <v/>
      </c>
      <c r="H200" s="21" t="str">
        <f ca="1">IF(Paper2!Q104&lt;&gt;"not sure", "", IF(TODAY()-Paper2!P104&lt;=2,"Necessary", "Urgent"))</f>
        <v/>
      </c>
      <c r="S200" s="90"/>
    </row>
    <row r="201" spans="1:19" ht="120.75" x14ac:dyDescent="0.25">
      <c r="A201" s="89"/>
      <c r="C201" s="85">
        <v>99</v>
      </c>
      <c r="D201" s="189">
        <f>COUNTIF(Paper2!J105:U105,"Completed")</f>
        <v>0</v>
      </c>
      <c r="E201" s="189"/>
      <c r="F201" s="131" t="s">
        <v>181</v>
      </c>
      <c r="G201" s="21" t="str">
        <f ca="1">IF(Paper2!M105&lt;&gt;"not sure", "", IF(TODAY()-Paper2!L105&lt;=2, "Necessary", "Urgent"))</f>
        <v/>
      </c>
      <c r="H201" s="21" t="str">
        <f ca="1">IF(Paper2!Q105&lt;&gt;"not sure", "", IF(TODAY()-Paper2!P105&lt;=2,"Necessary", "Urgent"))</f>
        <v/>
      </c>
      <c r="S201" s="90"/>
    </row>
    <row r="202" spans="1:19" ht="84.75" x14ac:dyDescent="0.25">
      <c r="A202" s="89"/>
      <c r="C202" s="85">
        <v>100</v>
      </c>
      <c r="D202" s="189">
        <f>COUNTIF(Paper2!J106:U106,"Completed")</f>
        <v>0</v>
      </c>
      <c r="E202" s="189"/>
      <c r="F202" s="131" t="s">
        <v>182</v>
      </c>
      <c r="G202" s="21" t="str">
        <f ca="1">IF(Paper2!M106&lt;&gt;"not sure", "", IF(TODAY()-Paper2!L106&lt;=2, "Necessary", "Urgent"))</f>
        <v/>
      </c>
      <c r="H202" s="21" t="str">
        <f ca="1">IF(Paper2!Q106&lt;&gt;"not sure", "", IF(TODAY()-Paper2!P106&lt;=2,"Necessary", "Urgent"))</f>
        <v/>
      </c>
      <c r="S202" s="90"/>
    </row>
    <row r="203" spans="1:19" ht="108.75" x14ac:dyDescent="0.25">
      <c r="A203" s="89"/>
      <c r="C203" s="85">
        <v>101</v>
      </c>
      <c r="D203" s="189">
        <f>COUNTIF(Paper2!J107:U107,"Completed")</f>
        <v>0</v>
      </c>
      <c r="E203" s="189"/>
      <c r="F203" s="131" t="s">
        <v>183</v>
      </c>
      <c r="G203" s="21" t="str">
        <f ca="1">IF(Paper2!M107&lt;&gt;"not sure", "", IF(TODAY()-Paper2!L107&lt;=2, "Necessary", "Urgent"))</f>
        <v/>
      </c>
      <c r="H203" s="21" t="str">
        <f ca="1">IF(Paper2!Q107&lt;&gt;"not sure", "", IF(TODAY()-Paper2!P107&lt;=2,"Necessary", "Urgent"))</f>
        <v/>
      </c>
      <c r="S203" s="90"/>
    </row>
    <row r="204" spans="1:19" ht="132.75" x14ac:dyDescent="0.25">
      <c r="A204" s="89"/>
      <c r="C204" s="85">
        <v>102</v>
      </c>
      <c r="D204" s="189">
        <f>COUNTIF(Paper2!J108:U108,"Completed")</f>
        <v>0</v>
      </c>
      <c r="E204" s="189"/>
      <c r="F204" s="131" t="s">
        <v>184</v>
      </c>
      <c r="G204" s="21" t="str">
        <f ca="1">IF(Paper2!M108&lt;&gt;"not sure", "", IF(TODAY()-Paper2!L108&lt;=2, "Necessary", "Urgent"))</f>
        <v/>
      </c>
      <c r="H204" s="21" t="str">
        <f ca="1">IF(Paper2!Q108&lt;&gt;"not sure", "", IF(TODAY()-Paper2!P108&lt;=2,"Necessary", "Urgent"))</f>
        <v/>
      </c>
      <c r="S204" s="90"/>
    </row>
    <row r="205" spans="1:19" x14ac:dyDescent="0.25">
      <c r="A205" s="89"/>
      <c r="S205" s="90"/>
    </row>
    <row r="206" spans="1:19" ht="15.75" thickBot="1" x14ac:dyDescent="0.3">
      <c r="A206" s="91"/>
      <c r="B206" s="92"/>
      <c r="C206" s="92"/>
      <c r="D206" s="92"/>
      <c r="E206" s="92"/>
      <c r="F206" s="92"/>
      <c r="G206" s="92"/>
      <c r="H206" s="92"/>
      <c r="I206" s="92"/>
      <c r="J206" s="92"/>
      <c r="K206" s="92"/>
      <c r="L206" s="92"/>
      <c r="M206" s="92"/>
      <c r="N206" s="92"/>
      <c r="O206" s="92"/>
      <c r="P206" s="92"/>
      <c r="Q206" s="92"/>
      <c r="R206" s="92"/>
      <c r="S206" s="93"/>
    </row>
  </sheetData>
  <mergeCells count="108">
    <mergeCell ref="D102:E102"/>
    <mergeCell ref="D103:E103"/>
    <mergeCell ref="D104:E104"/>
    <mergeCell ref="D105:E105"/>
    <mergeCell ref="C99:E99"/>
    <mergeCell ref="D111:E111"/>
    <mergeCell ref="D112:E112"/>
    <mergeCell ref="D113:E113"/>
    <mergeCell ref="D114:E114"/>
    <mergeCell ref="D115:E115"/>
    <mergeCell ref="D106:E106"/>
    <mergeCell ref="D107:E107"/>
    <mergeCell ref="D108:E108"/>
    <mergeCell ref="D109:E109"/>
    <mergeCell ref="D110:E110"/>
    <mergeCell ref="D121:E121"/>
    <mergeCell ref="D122:E122"/>
    <mergeCell ref="D123:E123"/>
    <mergeCell ref="D124:E124"/>
    <mergeCell ref="D125:E125"/>
    <mergeCell ref="D116:E116"/>
    <mergeCell ref="D117:E117"/>
    <mergeCell ref="D118:E118"/>
    <mergeCell ref="D119:E119"/>
    <mergeCell ref="D120:E120"/>
    <mergeCell ref="D131:E131"/>
    <mergeCell ref="D132:E132"/>
    <mergeCell ref="D133:E133"/>
    <mergeCell ref="D134:E134"/>
    <mergeCell ref="D135:E135"/>
    <mergeCell ref="D126:E126"/>
    <mergeCell ref="D127:E127"/>
    <mergeCell ref="D128:E128"/>
    <mergeCell ref="D129:E129"/>
    <mergeCell ref="D130:E130"/>
    <mergeCell ref="D141:E141"/>
    <mergeCell ref="D142:E142"/>
    <mergeCell ref="D143:E143"/>
    <mergeCell ref="D144:E144"/>
    <mergeCell ref="D145:E145"/>
    <mergeCell ref="D136:E136"/>
    <mergeCell ref="D137:E137"/>
    <mergeCell ref="D138:E138"/>
    <mergeCell ref="D139:E139"/>
    <mergeCell ref="D140:E140"/>
    <mergeCell ref="D151:E151"/>
    <mergeCell ref="D152:E152"/>
    <mergeCell ref="D153:E153"/>
    <mergeCell ref="D154:E154"/>
    <mergeCell ref="D155:E155"/>
    <mergeCell ref="D146:E146"/>
    <mergeCell ref="D147:E147"/>
    <mergeCell ref="D148:E148"/>
    <mergeCell ref="D149:E149"/>
    <mergeCell ref="D150:E150"/>
    <mergeCell ref="D161:E161"/>
    <mergeCell ref="D162:E162"/>
    <mergeCell ref="D163:E163"/>
    <mergeCell ref="D164:E164"/>
    <mergeCell ref="D165:E165"/>
    <mergeCell ref="D156:E156"/>
    <mergeCell ref="D157:E157"/>
    <mergeCell ref="D158:E158"/>
    <mergeCell ref="D159:E159"/>
    <mergeCell ref="D160:E160"/>
    <mergeCell ref="D171:E171"/>
    <mergeCell ref="D172:E172"/>
    <mergeCell ref="D173:E173"/>
    <mergeCell ref="D174:E174"/>
    <mergeCell ref="D175:E175"/>
    <mergeCell ref="D166:E166"/>
    <mergeCell ref="D167:E167"/>
    <mergeCell ref="D168:E168"/>
    <mergeCell ref="D169:E169"/>
    <mergeCell ref="D170:E170"/>
    <mergeCell ref="D182:E182"/>
    <mergeCell ref="D183:E183"/>
    <mergeCell ref="D184:E184"/>
    <mergeCell ref="D185:E185"/>
    <mergeCell ref="D176:E176"/>
    <mergeCell ref="D177:E177"/>
    <mergeCell ref="D178:E178"/>
    <mergeCell ref="D179:E179"/>
    <mergeCell ref="D180:E180"/>
    <mergeCell ref="M43:P43"/>
    <mergeCell ref="M44:P44"/>
    <mergeCell ref="M61:P61"/>
    <mergeCell ref="M62:P62"/>
    <mergeCell ref="D201:E201"/>
    <mergeCell ref="D202:E202"/>
    <mergeCell ref="D203:E203"/>
    <mergeCell ref="D204:E204"/>
    <mergeCell ref="D196:E196"/>
    <mergeCell ref="D197:E197"/>
    <mergeCell ref="D198:E198"/>
    <mergeCell ref="D199:E199"/>
    <mergeCell ref="D200:E200"/>
    <mergeCell ref="D191:E191"/>
    <mergeCell ref="D192:E192"/>
    <mergeCell ref="D193:E193"/>
    <mergeCell ref="D194:E194"/>
    <mergeCell ref="D195:E195"/>
    <mergeCell ref="D186:E186"/>
    <mergeCell ref="D187:E187"/>
    <mergeCell ref="D188:E188"/>
    <mergeCell ref="D189:E189"/>
    <mergeCell ref="D190:E190"/>
    <mergeCell ref="D181:E181"/>
  </mergeCells>
  <phoneticPr fontId="28" type="noConversion"/>
  <conditionalFormatting sqref="C33:C38">
    <cfRule type="dataBar" priority="1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{DBD5D392-744B-41E9-9D50-9C098E79F7FE}</x14:id>
        </ext>
      </extLst>
    </cfRule>
  </conditionalFormatting>
  <conditionalFormatting sqref="D103:E204">
    <cfRule type="colorScale" priority="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D62:I76">
    <cfRule type="colorScale" priority="10">
      <colorScale>
        <cfvo type="min"/>
        <cfvo type="max"/>
        <color rgb="FFFCFCFF"/>
        <color rgb="FF63BE7B"/>
      </colorScale>
    </cfRule>
  </conditionalFormatting>
  <conditionalFormatting sqref="F33:F38">
    <cfRule type="dataBar" priority="11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{8524C3B3-FB04-484E-9746-959C80D8AC1D}</x14:id>
        </ext>
      </extLst>
    </cfRule>
  </conditionalFormatting>
  <conditionalFormatting sqref="F42:K42 D44:I58">
    <cfRule type="colorScale" priority="13">
      <colorScale>
        <cfvo type="min"/>
        <cfvo type="max"/>
        <color rgb="FFFCFCFF"/>
        <color rgb="FF63BE7B"/>
      </colorScale>
    </cfRule>
  </conditionalFormatting>
  <conditionalFormatting sqref="G81:H99">
    <cfRule type="cellIs" dxfId="630" priority="5" operator="equal">
      <formula>"Necessary"</formula>
    </cfRule>
    <cfRule type="cellIs" dxfId="629" priority="6" operator="equal">
      <formula>"Urgent"</formula>
    </cfRule>
  </conditionalFormatting>
  <conditionalFormatting sqref="G103:H204">
    <cfRule type="cellIs" dxfId="628" priority="1" operator="equal">
      <formula>"Necessary"</formula>
    </cfRule>
    <cfRule type="cellIs" dxfId="627" priority="2" operator="equal">
      <formula>"Urgent"</formula>
    </cfRule>
  </conditionalFormatting>
  <conditionalFormatting sqref="K44:K58">
    <cfRule type="colorScale" priority="8">
      <colorScale>
        <cfvo type="min"/>
        <cfvo type="max"/>
        <color rgb="FFFCFCFF"/>
        <color rgb="FF63BE7B"/>
      </colorScale>
    </cfRule>
  </conditionalFormatting>
  <conditionalFormatting sqref="K62:K76">
    <cfRule type="colorScale" priority="7">
      <colorScale>
        <cfvo type="min"/>
        <cfvo type="max"/>
        <color rgb="FFFCFCFF"/>
        <color rgb="FF63BE7B"/>
      </colorScale>
    </cfRule>
  </conditionalFormatting>
  <pageMargins left="0.7" right="0.7" top="0.75" bottom="0.75" header="0.3" footer="0.3"/>
  <pageSetup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BD5D392-744B-41E9-9D50-9C098E79F7F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C33:C38</xm:sqref>
        </x14:conditionalFormatting>
        <x14:conditionalFormatting xmlns:xm="http://schemas.microsoft.com/office/excel/2006/main">
          <x14:cfRule type="dataBar" id="{8524C3B3-FB04-484E-9746-959C80D8AC1D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F33:F38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FCC682-88E3-4CD9-A8B2-BF95E8FA6062}">
  <sheetPr codeName="Sheet2">
    <tabColor theme="9" tint="0.39997558519241921"/>
  </sheetPr>
  <dimension ref="A1:XDP24"/>
  <sheetViews>
    <sheetView tabSelected="1" zoomScale="70" zoomScaleNormal="70" zoomScaleSheetLayoutView="50" workbookViewId="0">
      <selection activeCell="C7" sqref="C7:G7"/>
    </sheetView>
  </sheetViews>
  <sheetFormatPr defaultRowHeight="15" x14ac:dyDescent="0.25"/>
  <cols>
    <col min="2" max="2" width="12.85546875" customWidth="1"/>
    <col min="4" max="4" width="11.85546875" bestFit="1" customWidth="1"/>
    <col min="6" max="6" width="10" customWidth="1"/>
    <col min="7" max="7" width="8.85546875" bestFit="1" customWidth="1"/>
    <col min="8" max="8" width="9.85546875" customWidth="1"/>
    <col min="9" max="9" width="11" bestFit="1" customWidth="1"/>
    <col min="10" max="10" width="10.140625" hidden="1" customWidth="1"/>
    <col min="11" max="11" width="10.5703125" customWidth="1"/>
    <col min="12" max="12" width="9.28515625" customWidth="1"/>
    <col min="13" max="13" width="11" customWidth="1"/>
    <col min="14" max="14" width="9.28515625" hidden="1" customWidth="1"/>
    <col min="15" max="15" width="10.140625" customWidth="1"/>
    <col min="16" max="16" width="9.28515625" customWidth="1"/>
    <col min="17" max="17" width="11" customWidth="1"/>
    <col min="18" max="18" width="9.28515625" hidden="1" customWidth="1"/>
    <col min="19" max="19" width="11.28515625" customWidth="1"/>
    <col min="20" max="20" width="10.85546875" customWidth="1"/>
    <col min="21" max="21" width="11.140625" style="1" customWidth="1"/>
    <col min="28" max="28" width="10.140625" hidden="1" customWidth="1"/>
    <col min="29" max="29" width="14" hidden="1" customWidth="1"/>
    <col min="30" max="30" width="9.140625" hidden="1" customWidth="1"/>
    <col min="31" max="36" width="8.7109375" hidden="1" customWidth="1"/>
    <col min="37" max="40" width="8.7109375" customWidth="1"/>
  </cols>
  <sheetData>
    <row r="1" spans="1:38 16344:16344" s="40" customFormat="1" ht="6" customHeight="1" thickBot="1" x14ac:dyDescent="0.3">
      <c r="V1"/>
      <c r="W1" s="41"/>
    </row>
    <row r="2" spans="1:38 16344:16344" s="40" customFormat="1" ht="19.5" customHeight="1" thickBot="1" x14ac:dyDescent="0.3">
      <c r="A2" s="231" t="s">
        <v>17</v>
      </c>
      <c r="B2" s="232"/>
      <c r="C2" s="232"/>
      <c r="D2" s="232"/>
      <c r="E2" s="233"/>
      <c r="F2" s="237">
        <f>COUNTIF(H7:S24,"Completed")/54</f>
        <v>0</v>
      </c>
      <c r="G2" s="239"/>
      <c r="H2" s="125" t="s">
        <v>240</v>
      </c>
      <c r="I2" s="125" t="s">
        <v>241</v>
      </c>
      <c r="J2" s="250"/>
      <c r="K2" s="125" t="s">
        <v>242</v>
      </c>
      <c r="L2" s="125" t="s">
        <v>243</v>
      </c>
      <c r="M2" s="125" t="s">
        <v>244</v>
      </c>
      <c r="N2" s="125"/>
      <c r="O2" s="125" t="s">
        <v>245</v>
      </c>
      <c r="P2" s="257"/>
      <c r="Q2" s="258"/>
      <c r="R2" s="258"/>
      <c r="S2" s="259"/>
      <c r="T2" s="252" t="s">
        <v>22</v>
      </c>
      <c r="U2" s="254">
        <f>COUNTIF(H7:S24,T2)/54</f>
        <v>0</v>
      </c>
      <c r="V2"/>
      <c r="W2"/>
      <c r="XDP2" s="256"/>
    </row>
    <row r="3" spans="1:38 16344:16344" s="40" customFormat="1" ht="23.45" customHeight="1" thickBot="1" x14ac:dyDescent="0.3">
      <c r="A3" s="234"/>
      <c r="B3" s="235"/>
      <c r="C3" s="235"/>
      <c r="D3" s="235"/>
      <c r="E3" s="236"/>
      <c r="F3" s="238"/>
      <c r="G3" s="239"/>
      <c r="H3" s="126">
        <f>COUNTIF(H7:S9,"Completed")/9</f>
        <v>0</v>
      </c>
      <c r="I3" s="126">
        <f>COUNTIF(H10:S17,"Completed")/24</f>
        <v>0</v>
      </c>
      <c r="J3" s="251"/>
      <c r="K3" s="126">
        <f>COUNTIF(H18:S19,"Completed")/6</f>
        <v>0</v>
      </c>
      <c r="L3" s="126">
        <f>COUNTIF(H20:S21,"Completed")/6</f>
        <v>0</v>
      </c>
      <c r="M3" s="126">
        <f>COUNTIF(H22:S23,"Completed")/6</f>
        <v>0</v>
      </c>
      <c r="N3" s="126"/>
      <c r="O3" s="126">
        <f>COUNTIF(H24:S24,"Completed")/3</f>
        <v>0</v>
      </c>
      <c r="P3" s="260"/>
      <c r="Q3" s="261"/>
      <c r="R3" s="261"/>
      <c r="S3" s="262"/>
      <c r="T3" s="253"/>
      <c r="U3" s="255"/>
      <c r="V3"/>
      <c r="W3"/>
      <c r="XDP3" s="256"/>
    </row>
    <row r="4" spans="1:38 16344:16344" ht="15" customHeight="1" x14ac:dyDescent="0.25">
      <c r="A4" s="244" t="s">
        <v>0</v>
      </c>
      <c r="B4" s="245"/>
      <c r="C4" s="245"/>
      <c r="D4" s="245"/>
      <c r="E4" s="245"/>
      <c r="F4" s="245"/>
      <c r="G4" s="246"/>
      <c r="H4" s="274" t="s">
        <v>2</v>
      </c>
      <c r="I4" s="274"/>
      <c r="J4" s="274"/>
      <c r="K4" s="274"/>
      <c r="L4" s="275" t="s">
        <v>4</v>
      </c>
      <c r="M4" s="275"/>
      <c r="N4" s="275"/>
      <c r="O4" s="275"/>
      <c r="P4" s="276" t="s">
        <v>5</v>
      </c>
      <c r="Q4" s="276"/>
      <c r="R4" s="276"/>
      <c r="S4" s="276"/>
      <c r="T4" s="270" t="s">
        <v>16</v>
      </c>
      <c r="U4" s="263" t="s">
        <v>15</v>
      </c>
    </row>
    <row r="5" spans="1:38 16344:16344" ht="21.6" customHeight="1" thickBot="1" x14ac:dyDescent="0.4">
      <c r="A5" s="247"/>
      <c r="B5" s="248"/>
      <c r="C5" s="248"/>
      <c r="D5" s="248"/>
      <c r="E5" s="248"/>
      <c r="F5" s="248"/>
      <c r="G5" s="249"/>
      <c r="H5" s="194" t="s">
        <v>3</v>
      </c>
      <c r="I5" s="266" t="s">
        <v>19</v>
      </c>
      <c r="J5" s="194" t="s">
        <v>13</v>
      </c>
      <c r="K5" s="266" t="s">
        <v>18</v>
      </c>
      <c r="L5" s="267" t="s">
        <v>3</v>
      </c>
      <c r="M5" s="268" t="s">
        <v>19</v>
      </c>
      <c r="N5" s="267" t="s">
        <v>13</v>
      </c>
      <c r="O5" s="268" t="s">
        <v>18</v>
      </c>
      <c r="P5" s="269" t="s">
        <v>3</v>
      </c>
      <c r="Q5" s="273" t="s">
        <v>19</v>
      </c>
      <c r="R5" s="269" t="s">
        <v>13</v>
      </c>
      <c r="S5" s="273" t="s">
        <v>18</v>
      </c>
      <c r="T5" s="271"/>
      <c r="U5" s="264"/>
      <c r="AB5" s="10" t="s">
        <v>34</v>
      </c>
      <c r="AC5" s="11"/>
      <c r="AD5" s="11"/>
      <c r="AE5" s="11"/>
      <c r="AF5" s="11"/>
      <c r="AG5" s="11"/>
      <c r="AH5" s="11"/>
      <c r="AI5" s="11"/>
    </row>
    <row r="6" spans="1:38 16344:16344" ht="30" customHeight="1" thickBot="1" x14ac:dyDescent="0.3">
      <c r="A6" s="240" t="s">
        <v>12</v>
      </c>
      <c r="B6" s="241"/>
      <c r="C6" s="242" t="s">
        <v>1</v>
      </c>
      <c r="D6" s="243"/>
      <c r="E6" s="243"/>
      <c r="F6" s="243"/>
      <c r="G6" s="243"/>
      <c r="H6" s="194"/>
      <c r="I6" s="194"/>
      <c r="J6" s="194"/>
      <c r="K6" s="194"/>
      <c r="L6" s="267"/>
      <c r="M6" s="267"/>
      <c r="N6" s="267"/>
      <c r="O6" s="267"/>
      <c r="P6" s="269"/>
      <c r="Q6" s="273"/>
      <c r="R6" s="269"/>
      <c r="S6" s="273"/>
      <c r="T6" s="272"/>
      <c r="U6" s="265"/>
      <c r="AB6" s="12" t="s">
        <v>6</v>
      </c>
      <c r="AC6" s="5" t="s">
        <v>9</v>
      </c>
      <c r="AD6" s="13" t="s">
        <v>28</v>
      </c>
      <c r="AE6" s="5">
        <v>3</v>
      </c>
      <c r="AF6" s="5"/>
      <c r="AG6" s="14">
        <v>45427</v>
      </c>
      <c r="AH6" s="15">
        <f ca="1">AG6-TODAY()</f>
        <v>29</v>
      </c>
      <c r="AI6" s="5" t="s">
        <v>29</v>
      </c>
      <c r="AK6" s="4"/>
      <c r="AL6" s="9"/>
    </row>
    <row r="7" spans="1:38 16344:16344" ht="53.1" customHeight="1" x14ac:dyDescent="0.25">
      <c r="A7" s="215" t="s">
        <v>35</v>
      </c>
      <c r="B7" s="216"/>
      <c r="C7" s="225" t="s">
        <v>62</v>
      </c>
      <c r="D7" s="226"/>
      <c r="E7" s="226"/>
      <c r="F7" s="226"/>
      <c r="G7" s="226"/>
      <c r="H7" s="121" t="str" cm="1">
        <f t="array" ref="H7:H9">_xlfn.TOCOL('1.1'!H7:H9)</f>
        <v>Started</v>
      </c>
      <c r="I7" s="121" t="str" cm="1">
        <f t="array" ref="I7:I9">_xlfn.TOCOL('1.1'!I7:I9)</f>
        <v>Exam Questions</v>
      </c>
      <c r="J7" s="3" cm="1">
        <f t="array" ref="J7:J9">_xlfn.TOCOL('1.1'!J7:J9)</f>
        <v>45356</v>
      </c>
      <c r="K7" s="135" t="str" cm="1">
        <f t="array" ref="K7:K9">_xlfn.TOCOL('1.1'!K7:K9)</f>
        <v>Not Sure</v>
      </c>
      <c r="L7" s="121" t="str" cm="1">
        <f t="array" ref="L7:L9">_xlfn.TOCOL('1.1'!L7:L9)</f>
        <v>Not Started</v>
      </c>
      <c r="M7" s="121" cm="1">
        <f t="array" ref="M7:M9">_xlfn.TOCOL('1.1'!M7:M9)</f>
        <v>0</v>
      </c>
      <c r="N7" s="3" cm="1">
        <f t="array" ref="N7:N9">_xlfn.TOCOL('1.1'!N7:N9)</f>
        <v>0</v>
      </c>
      <c r="O7" s="135" cm="1">
        <f t="array" ref="O7:O9">_xlfn.TOCOL('1.1'!O7:O9)</f>
        <v>0</v>
      </c>
      <c r="P7" s="121" t="str" cm="1">
        <f t="array" ref="P7:P9">_xlfn.TOCOL('1.1'!P7:P9)</f>
        <v>Not Started</v>
      </c>
      <c r="Q7" s="121" cm="1">
        <f t="array" ref="Q7:Q9">_xlfn.TOCOL('1.1'!Q7:Q9)</f>
        <v>0</v>
      </c>
      <c r="R7" s="3" cm="1">
        <f t="array" ref="R7:R9">_xlfn.TOCOL('1.1'!R7:R9)</f>
        <v>0</v>
      </c>
      <c r="S7" s="135" cm="1">
        <f t="array" ref="S7:S9">_xlfn.TOCOL('1.1'!S7:S9)</f>
        <v>0</v>
      </c>
      <c r="T7" s="35">
        <f>COUNTIF(H7:S7,"completed")/3</f>
        <v>0</v>
      </c>
      <c r="U7" s="47">
        <f>(_xlfn.XLOOKUP(K7,working!$R$3:$R$5,working!$S$3:$S$5,"0")+_xlfn.XLOOKUP(O7,working!$R$3:$R$5,working!$S$3:$S$5,"0")+_xlfn.XLOOKUP(S7,working!$R$3:$R$5,working!$S$3:$S$5,"0"))/15</f>
        <v>0.2</v>
      </c>
      <c r="AB7" s="16" t="s">
        <v>7</v>
      </c>
      <c r="AC7" s="5" t="s">
        <v>10</v>
      </c>
      <c r="AD7" s="13" t="s">
        <v>21</v>
      </c>
      <c r="AE7" s="5">
        <v>4</v>
      </c>
      <c r="AF7" s="5"/>
      <c r="AG7" s="14">
        <v>45433</v>
      </c>
      <c r="AH7" s="15">
        <f ca="1">AG7-TODAY()</f>
        <v>35</v>
      </c>
      <c r="AI7" s="5" t="s">
        <v>30</v>
      </c>
      <c r="AK7" s="4"/>
    </row>
    <row r="8" spans="1:38 16344:16344" ht="31.5" customHeight="1" x14ac:dyDescent="0.25">
      <c r="A8" s="217"/>
      <c r="B8" s="218"/>
      <c r="C8" s="227" t="s">
        <v>61</v>
      </c>
      <c r="D8" s="228"/>
      <c r="E8" s="228"/>
      <c r="F8" s="228"/>
      <c r="G8" s="228"/>
      <c r="H8" s="121" t="str">
        <v>Not Started</v>
      </c>
      <c r="I8" s="21">
        <v>0</v>
      </c>
      <c r="J8" s="3">
        <v>0</v>
      </c>
      <c r="K8" s="135">
        <v>0</v>
      </c>
      <c r="L8" s="121" t="str">
        <v>Not Started</v>
      </c>
      <c r="M8" s="21">
        <v>0</v>
      </c>
      <c r="N8" s="3">
        <v>0</v>
      </c>
      <c r="O8" s="135">
        <v>0</v>
      </c>
      <c r="P8" s="121" t="str">
        <v>Not Started</v>
      </c>
      <c r="Q8" s="21">
        <v>0</v>
      </c>
      <c r="R8" s="3">
        <v>0</v>
      </c>
      <c r="S8" s="135">
        <v>0</v>
      </c>
      <c r="T8" s="35">
        <f t="shared" ref="T8:T24" si="0">COUNTIF(H8:S8,"completed")/3</f>
        <v>0</v>
      </c>
      <c r="U8" s="47">
        <f>(_xlfn.XLOOKUP(K8,working!$R$3:$R$5,working!$S$3:$S$5,"0")+_xlfn.XLOOKUP(O8,working!$R$3:$R$5,working!$S$3:$S$5,"0")+_xlfn.XLOOKUP(S8,working!$R$3:$R$5,working!$S$3:$S$5,"0"))/15</f>
        <v>0</v>
      </c>
      <c r="AB8" s="17" t="s">
        <v>8</v>
      </c>
      <c r="AC8" s="13" t="s">
        <v>25</v>
      </c>
      <c r="AD8" s="13" t="s">
        <v>22</v>
      </c>
      <c r="AE8" s="5">
        <v>5</v>
      </c>
      <c r="AF8" s="5"/>
      <c r="AG8" s="5"/>
      <c r="AH8" s="5"/>
      <c r="AI8" s="5"/>
      <c r="AK8" s="4"/>
    </row>
    <row r="9" spans="1:38 16344:16344" ht="48.2" customHeight="1" thickBot="1" x14ac:dyDescent="0.3">
      <c r="A9" s="219"/>
      <c r="B9" s="220"/>
      <c r="C9" s="229" t="s">
        <v>63</v>
      </c>
      <c r="D9" s="230"/>
      <c r="E9" s="230"/>
      <c r="F9" s="230"/>
      <c r="G9" s="230"/>
      <c r="H9" s="121" t="str">
        <v>Not Started</v>
      </c>
      <c r="I9" s="21">
        <v>0</v>
      </c>
      <c r="J9" s="3">
        <v>0</v>
      </c>
      <c r="K9" s="135">
        <v>0</v>
      </c>
      <c r="L9" s="121" t="str">
        <v>Not Started</v>
      </c>
      <c r="M9" s="21">
        <v>0</v>
      </c>
      <c r="N9" s="3">
        <v>0</v>
      </c>
      <c r="O9" s="135">
        <v>0</v>
      </c>
      <c r="P9" s="121" t="str">
        <v>Not Started</v>
      </c>
      <c r="Q9" s="21">
        <v>0</v>
      </c>
      <c r="R9" s="3">
        <v>0</v>
      </c>
      <c r="S9" s="135">
        <v>0</v>
      </c>
      <c r="T9" s="35">
        <f t="shared" si="0"/>
        <v>0</v>
      </c>
      <c r="U9" s="47">
        <f>(_xlfn.XLOOKUP(K9,working!$R$3:$R$5,working!$S$3:$S$5,"0")+_xlfn.XLOOKUP(O9,working!$R$3:$R$5,working!$S$3:$S$5,"0")+_xlfn.XLOOKUP(S9,working!$R$3:$R$5,working!$S$3:$S$5,"0"))/15</f>
        <v>0</v>
      </c>
      <c r="AB9" s="18"/>
      <c r="AC9" s="5" t="s">
        <v>14</v>
      </c>
      <c r="AD9" s="5"/>
      <c r="AE9" s="5"/>
      <c r="AF9" s="5"/>
      <c r="AG9" s="5"/>
      <c r="AH9" s="5"/>
      <c r="AI9" s="5"/>
      <c r="AK9" s="4"/>
    </row>
    <row r="10" spans="1:38 16344:16344" ht="72.95" customHeight="1" x14ac:dyDescent="0.25">
      <c r="A10" s="215" t="s">
        <v>36</v>
      </c>
      <c r="B10" s="216"/>
      <c r="C10" s="197" t="s">
        <v>64</v>
      </c>
      <c r="D10" s="198"/>
      <c r="E10" s="198"/>
      <c r="F10" s="198"/>
      <c r="G10" s="199"/>
      <c r="H10" s="121" t="str" cm="1">
        <f t="array" ref="H10:H17">_xlfn.TOCOL('1.2'!H7:H14)</f>
        <v>Started</v>
      </c>
      <c r="I10" s="121" t="str" cm="1">
        <f t="array" ref="I10:I17">_xlfn.TOCOL('1.2'!I7:I14)</f>
        <v>Active Recall Q</v>
      </c>
      <c r="J10" s="121" cm="1">
        <f t="array" ref="J10:J17">_xlfn.TOCOL('1.2'!J7:J14)</f>
        <v>0</v>
      </c>
      <c r="K10" s="135" t="str" cm="1">
        <f t="array" ref="K10:K17">_xlfn.TOCOL('1.2'!K7:K14)</f>
        <v>Getting There</v>
      </c>
      <c r="L10" s="121" t="str" cm="1">
        <f t="array" ref="L10:L17">_xlfn.TOCOL('1.2'!L7:L14)</f>
        <v>Not Started</v>
      </c>
      <c r="M10" s="121" cm="1">
        <f t="array" ref="M10:M17">_xlfn.TOCOL('1.2'!M7:M14)</f>
        <v>0</v>
      </c>
      <c r="N10" s="121" cm="1">
        <f t="array" ref="N10:N17">_xlfn.TOCOL('1.2'!N7:N14)</f>
        <v>0</v>
      </c>
      <c r="O10" s="135" cm="1">
        <f t="array" ref="O10:O17">_xlfn.TOCOL('1.2'!O7:O14)</f>
        <v>0</v>
      </c>
      <c r="P10" s="121" t="str" cm="1">
        <f t="array" ref="P10:P17">_xlfn.TOCOL('1.2'!P7:P14)</f>
        <v>Not Started</v>
      </c>
      <c r="Q10" s="121" cm="1">
        <f t="array" ref="Q10:Q17">_xlfn.TOCOL('1.2'!Q7:Q14)</f>
        <v>0</v>
      </c>
      <c r="R10" s="3" cm="1">
        <f t="array" ref="R10:R17">_xlfn.TOCOL('1.2'!R7:R14)</f>
        <v>0</v>
      </c>
      <c r="S10" s="135" cm="1">
        <f t="array" ref="S10:S17">_xlfn.TOCOL('1.2'!S7:S14)</f>
        <v>0</v>
      </c>
      <c r="T10" s="35">
        <f t="shared" si="0"/>
        <v>0</v>
      </c>
      <c r="U10" s="47">
        <f>(_xlfn.XLOOKUP(K10,working!$R$3:$R$5,working!$S$3:$S$5,"0")+_xlfn.XLOOKUP(O10,working!$R$3:$R$5,working!$S$3:$S$5,"0")+_xlfn.XLOOKUP(S10,working!$R$3:$R$5,working!$S$3:$S$5,"0"))/15</f>
        <v>0.26666666666666666</v>
      </c>
      <c r="AB10" s="18"/>
      <c r="AC10" s="5" t="s">
        <v>20</v>
      </c>
      <c r="AD10" s="5"/>
      <c r="AE10" s="5"/>
      <c r="AF10" s="5"/>
      <c r="AG10" s="5"/>
      <c r="AH10" s="5"/>
      <c r="AI10" s="5"/>
      <c r="AK10" s="4"/>
    </row>
    <row r="11" spans="1:38 16344:16344" ht="90.75" customHeight="1" x14ac:dyDescent="0.25">
      <c r="A11" s="217"/>
      <c r="B11" s="218"/>
      <c r="C11" s="200" t="s">
        <v>65</v>
      </c>
      <c r="D11" s="203"/>
      <c r="E11" s="203"/>
      <c r="F11" s="203"/>
      <c r="G11" s="204"/>
      <c r="H11" s="121" t="str">
        <v>Not Started</v>
      </c>
      <c r="I11" s="21">
        <v>0</v>
      </c>
      <c r="J11" s="3">
        <v>0</v>
      </c>
      <c r="K11" s="135">
        <v>0</v>
      </c>
      <c r="L11" s="121" t="str">
        <v>Not Started</v>
      </c>
      <c r="M11" s="21">
        <v>0</v>
      </c>
      <c r="N11" s="3">
        <v>0</v>
      </c>
      <c r="O11" s="135">
        <v>0</v>
      </c>
      <c r="P11" s="121" t="str">
        <v>Not Started</v>
      </c>
      <c r="Q11" s="21">
        <v>0</v>
      </c>
      <c r="R11" s="3">
        <v>0</v>
      </c>
      <c r="S11" s="135">
        <v>0</v>
      </c>
      <c r="T11" s="35">
        <f t="shared" si="0"/>
        <v>0</v>
      </c>
      <c r="U11" s="47">
        <f>(_xlfn.XLOOKUP(K11,working!$R$3:$R$5,working!$S$3:$S$5,"0")+_xlfn.XLOOKUP(O11,working!$R$3:$R$5,working!$S$3:$S$5,"0")+_xlfn.XLOOKUP(S11,working!$R$3:$R$5,working!$S$3:$S$5,"0"))/15</f>
        <v>0</v>
      </c>
      <c r="AB11" s="18"/>
      <c r="AC11" s="5" t="s">
        <v>11</v>
      </c>
      <c r="AD11" s="5"/>
      <c r="AE11" s="5"/>
      <c r="AF11" s="5"/>
      <c r="AG11" s="5"/>
      <c r="AH11" s="5"/>
      <c r="AI11" s="5"/>
      <c r="AK11" s="4"/>
    </row>
    <row r="12" spans="1:38 16344:16344" ht="65.25" customHeight="1" x14ac:dyDescent="0.25">
      <c r="A12" s="217"/>
      <c r="B12" s="218"/>
      <c r="C12" s="200" t="s">
        <v>66</v>
      </c>
      <c r="D12" s="203"/>
      <c r="E12" s="203"/>
      <c r="F12" s="203"/>
      <c r="G12" s="204"/>
      <c r="H12" s="121" t="str">
        <v>Not Started</v>
      </c>
      <c r="I12" s="21">
        <v>0</v>
      </c>
      <c r="J12" s="3">
        <v>0</v>
      </c>
      <c r="K12" s="135">
        <v>0</v>
      </c>
      <c r="L12" s="121" t="str">
        <v>Not Started</v>
      </c>
      <c r="M12" s="21">
        <v>0</v>
      </c>
      <c r="N12" s="3">
        <v>0</v>
      </c>
      <c r="O12" s="135">
        <v>0</v>
      </c>
      <c r="P12" s="121" t="str">
        <v>Not Started</v>
      </c>
      <c r="Q12" s="21">
        <v>0</v>
      </c>
      <c r="R12" s="3">
        <v>0</v>
      </c>
      <c r="S12" s="135">
        <v>0</v>
      </c>
      <c r="T12" s="35">
        <f t="shared" si="0"/>
        <v>0</v>
      </c>
      <c r="U12" s="47">
        <f>(_xlfn.XLOOKUP(K12,working!$R$3:$R$5,working!$S$3:$S$5,"0")+_xlfn.XLOOKUP(O12,working!$R$3:$R$5,working!$S$3:$S$5,"0")+_xlfn.XLOOKUP(S12,working!$R$3:$R$5,working!$S$3:$S$5,"0"))/15</f>
        <v>0</v>
      </c>
      <c r="AB12" s="18"/>
      <c r="AC12" s="13" t="s">
        <v>27</v>
      </c>
      <c r="AD12" s="5"/>
      <c r="AE12" s="5"/>
      <c r="AF12" s="5"/>
      <c r="AG12" s="5"/>
      <c r="AH12" s="5"/>
      <c r="AI12" s="5"/>
      <c r="AK12" s="4"/>
    </row>
    <row r="13" spans="1:38 16344:16344" ht="125.85" customHeight="1" x14ac:dyDescent="0.25">
      <c r="A13" s="217"/>
      <c r="B13" s="218"/>
      <c r="C13" s="200" t="s">
        <v>67</v>
      </c>
      <c r="D13" s="203"/>
      <c r="E13" s="203"/>
      <c r="F13" s="203"/>
      <c r="G13" s="204"/>
      <c r="H13" s="121" t="str">
        <v>Not Started</v>
      </c>
      <c r="I13" s="21">
        <v>0</v>
      </c>
      <c r="J13" s="3">
        <v>0</v>
      </c>
      <c r="K13" s="135">
        <v>0</v>
      </c>
      <c r="L13" s="121" t="str">
        <v>Not Started</v>
      </c>
      <c r="M13" s="21">
        <v>0</v>
      </c>
      <c r="N13" s="3">
        <v>0</v>
      </c>
      <c r="O13" s="135">
        <v>0</v>
      </c>
      <c r="P13" s="121" t="str">
        <v>Not Started</v>
      </c>
      <c r="Q13" s="21">
        <v>0</v>
      </c>
      <c r="R13" s="3">
        <v>0</v>
      </c>
      <c r="S13" s="135">
        <v>0</v>
      </c>
      <c r="T13" s="35">
        <f t="shared" si="0"/>
        <v>0</v>
      </c>
      <c r="U13" s="47">
        <f>(_xlfn.XLOOKUP(K13,working!$R$3:$R$5,working!$S$3:$S$5,"0")+_xlfn.XLOOKUP(O13,working!$R$3:$R$5,working!$S$3:$S$5,"0")+_xlfn.XLOOKUP(S13,working!$R$3:$R$5,working!$S$3:$S$5,"0"))/15</f>
        <v>0</v>
      </c>
      <c r="AB13" s="18"/>
      <c r="AC13" s="13" t="s">
        <v>26</v>
      </c>
      <c r="AD13" s="5"/>
      <c r="AE13" s="5"/>
      <c r="AF13" s="5"/>
      <c r="AG13" s="5"/>
      <c r="AH13" s="5"/>
      <c r="AI13" s="5"/>
      <c r="AK13" s="4"/>
    </row>
    <row r="14" spans="1:38 16344:16344" ht="76.5" customHeight="1" x14ac:dyDescent="0.25">
      <c r="A14" s="217"/>
      <c r="B14" s="218"/>
      <c r="C14" s="200" t="s">
        <v>68</v>
      </c>
      <c r="D14" s="201"/>
      <c r="E14" s="201"/>
      <c r="F14" s="201"/>
      <c r="G14" s="202"/>
      <c r="H14" s="121" t="str">
        <v>Not Started</v>
      </c>
      <c r="I14" s="21">
        <v>0</v>
      </c>
      <c r="J14" s="3">
        <v>0</v>
      </c>
      <c r="K14" s="135">
        <v>0</v>
      </c>
      <c r="L14" s="121" t="str">
        <v>Not Started</v>
      </c>
      <c r="M14" s="21">
        <v>0</v>
      </c>
      <c r="N14" s="3">
        <v>0</v>
      </c>
      <c r="O14" s="135">
        <v>0</v>
      </c>
      <c r="P14" s="121" t="str">
        <v>Not Started</v>
      </c>
      <c r="Q14" s="21">
        <v>0</v>
      </c>
      <c r="R14" s="3">
        <v>0</v>
      </c>
      <c r="S14" s="135">
        <v>0</v>
      </c>
      <c r="T14" s="35">
        <f t="shared" si="0"/>
        <v>0</v>
      </c>
      <c r="U14" s="47">
        <f>(_xlfn.XLOOKUP(K14,working!$R$3:$R$5,working!$S$3:$S$5,"0")+_xlfn.XLOOKUP(O14,working!$R$3:$R$5,working!$S$3:$S$5,"0")+_xlfn.XLOOKUP(S14,working!$R$3:$R$5,working!$S$3:$S$5,"0"))/15</f>
        <v>0</v>
      </c>
      <c r="AB14" s="18"/>
      <c r="AC14" s="13" t="s">
        <v>24</v>
      </c>
      <c r="AD14" s="5"/>
      <c r="AE14" s="5"/>
      <c r="AF14" s="5"/>
      <c r="AG14" s="5"/>
      <c r="AH14" s="5"/>
      <c r="AI14" s="5"/>
      <c r="AK14" s="4"/>
    </row>
    <row r="15" spans="1:38 16344:16344" ht="63" customHeight="1" x14ac:dyDescent="0.25">
      <c r="A15" s="217"/>
      <c r="B15" s="218"/>
      <c r="C15" s="200" t="s">
        <v>69</v>
      </c>
      <c r="D15" s="201"/>
      <c r="E15" s="201"/>
      <c r="F15" s="201"/>
      <c r="G15" s="202"/>
      <c r="H15" s="121" t="str">
        <v>Not Started</v>
      </c>
      <c r="I15" s="21">
        <v>0</v>
      </c>
      <c r="J15" s="3">
        <v>0</v>
      </c>
      <c r="K15" s="135">
        <v>0</v>
      </c>
      <c r="L15" s="121" t="str">
        <v>Not Started</v>
      </c>
      <c r="M15" s="21">
        <v>0</v>
      </c>
      <c r="N15" s="3">
        <v>0</v>
      </c>
      <c r="O15" s="135">
        <v>0</v>
      </c>
      <c r="P15" s="121" t="str">
        <v>Not Started</v>
      </c>
      <c r="Q15" s="21">
        <v>0</v>
      </c>
      <c r="R15" s="3">
        <v>0</v>
      </c>
      <c r="S15" s="135">
        <v>0</v>
      </c>
      <c r="T15" s="35">
        <f t="shared" si="0"/>
        <v>0</v>
      </c>
      <c r="U15" s="47">
        <f>(_xlfn.XLOOKUP(K15,working!$R$3:$R$5,working!$S$3:$S$5,"0")+_xlfn.XLOOKUP(O15,working!$R$3:$R$5,working!$S$3:$S$5,"0")+_xlfn.XLOOKUP(S15,working!$R$3:$R$5,working!$S$3:$S$5,"0"))/15</f>
        <v>0</v>
      </c>
      <c r="AB15" s="5"/>
      <c r="AC15" s="5" t="s">
        <v>203</v>
      </c>
      <c r="AD15" s="5"/>
      <c r="AE15" s="5"/>
      <c r="AF15" s="5"/>
      <c r="AG15" s="5"/>
      <c r="AH15" s="5"/>
      <c r="AI15" s="5"/>
      <c r="AK15" s="4"/>
    </row>
    <row r="16" spans="1:38 16344:16344" ht="45" customHeight="1" x14ac:dyDescent="0.25">
      <c r="A16" s="217"/>
      <c r="B16" s="218"/>
      <c r="C16" s="200" t="s">
        <v>70</v>
      </c>
      <c r="D16" s="203"/>
      <c r="E16" s="203"/>
      <c r="F16" s="203"/>
      <c r="G16" s="204"/>
      <c r="H16" s="121" t="str">
        <v>Not Started</v>
      </c>
      <c r="I16" s="21">
        <v>0</v>
      </c>
      <c r="J16" s="3">
        <v>0</v>
      </c>
      <c r="K16" s="135">
        <v>0</v>
      </c>
      <c r="L16" s="121" t="str">
        <v>Not Started</v>
      </c>
      <c r="M16" s="21">
        <v>0</v>
      </c>
      <c r="N16" s="3">
        <v>0</v>
      </c>
      <c r="O16" s="135">
        <v>0</v>
      </c>
      <c r="P16" s="121" t="str">
        <v>Not Started</v>
      </c>
      <c r="Q16" s="21">
        <v>0</v>
      </c>
      <c r="R16" s="3">
        <v>0</v>
      </c>
      <c r="S16" s="135">
        <v>0</v>
      </c>
      <c r="T16" s="35">
        <f t="shared" si="0"/>
        <v>0</v>
      </c>
      <c r="U16" s="47">
        <f>(_xlfn.XLOOKUP(K16,working!$R$3:$R$5,working!$S$3:$S$5,"0")+_xlfn.XLOOKUP(O16,working!$R$3:$R$5,working!$S$3:$S$5,"0")+_xlfn.XLOOKUP(S16,working!$R$3:$R$5,working!$S$3:$S$5,"0"))/15</f>
        <v>0</v>
      </c>
      <c r="AB16" s="5"/>
      <c r="AC16" s="5" t="s">
        <v>204</v>
      </c>
      <c r="AD16" s="5"/>
      <c r="AE16" s="5"/>
      <c r="AF16" s="5"/>
      <c r="AG16" s="5"/>
      <c r="AH16" s="5"/>
      <c r="AI16" s="5"/>
      <c r="AK16" s="4"/>
    </row>
    <row r="17" spans="1:37" ht="50.25" customHeight="1" thickBot="1" x14ac:dyDescent="0.3">
      <c r="A17" s="219"/>
      <c r="B17" s="220"/>
      <c r="C17" s="205" t="s">
        <v>71</v>
      </c>
      <c r="D17" s="213"/>
      <c r="E17" s="213"/>
      <c r="F17" s="213"/>
      <c r="G17" s="214"/>
      <c r="H17" s="121" t="str">
        <v>Not Started</v>
      </c>
      <c r="I17" s="21">
        <v>0</v>
      </c>
      <c r="J17" s="3">
        <v>0</v>
      </c>
      <c r="K17" s="135">
        <v>0</v>
      </c>
      <c r="L17" s="121" t="str">
        <v>Not Started</v>
      </c>
      <c r="M17" s="21">
        <v>0</v>
      </c>
      <c r="N17" s="3">
        <v>0</v>
      </c>
      <c r="O17" s="135">
        <v>0</v>
      </c>
      <c r="P17" s="121" t="str">
        <v>Not Started</v>
      </c>
      <c r="Q17" s="21">
        <v>0</v>
      </c>
      <c r="R17" s="3">
        <v>0</v>
      </c>
      <c r="S17" s="135">
        <v>0</v>
      </c>
      <c r="T17" s="35">
        <f t="shared" si="0"/>
        <v>0</v>
      </c>
      <c r="U17" s="47">
        <f>(_xlfn.XLOOKUP(K17,working!$R$3:$R$5,working!$S$3:$S$5,"0")+_xlfn.XLOOKUP(O17,working!$R$3:$R$5,working!$S$3:$S$5,"0")+_xlfn.XLOOKUP(S17,working!$R$3:$R$5,working!$S$3:$S$5,"0"))/15</f>
        <v>0</v>
      </c>
      <c r="AB17" s="5"/>
      <c r="AC17" s="5" t="s">
        <v>205</v>
      </c>
      <c r="AD17" s="5"/>
      <c r="AE17" s="5"/>
      <c r="AF17" s="5"/>
      <c r="AG17" s="5"/>
      <c r="AH17" s="5"/>
      <c r="AI17" s="5"/>
      <c r="AK17" s="4"/>
    </row>
    <row r="18" spans="1:37" ht="114" customHeight="1" x14ac:dyDescent="0.25">
      <c r="A18" s="215" t="s">
        <v>37</v>
      </c>
      <c r="B18" s="216"/>
      <c r="C18" s="197" t="s">
        <v>38</v>
      </c>
      <c r="D18" s="208"/>
      <c r="E18" s="208"/>
      <c r="F18" s="208"/>
      <c r="G18" s="209"/>
      <c r="H18" s="121" t="str" cm="1">
        <f t="array" ref="H18:H19">_xlfn.TOCOL('1.3'!H7:H8)</f>
        <v>Started</v>
      </c>
      <c r="I18" s="121" t="str" cm="1">
        <f t="array" ref="I18:I19">_xlfn.TOCOL('1.3'!I7:I8)</f>
        <v>Concept Map</v>
      </c>
      <c r="J18" s="3" cm="1">
        <f t="array" ref="J18:J19">_xlfn.TOCOL('1.3'!J7:J8)</f>
        <v>45358</v>
      </c>
      <c r="K18" s="135" t="str" cm="1">
        <f t="array" ref="K18:K19">_xlfn.TOCOL('1.3'!K7:K8)</f>
        <v>Getting There</v>
      </c>
      <c r="L18" s="121" t="str" cm="1">
        <f t="array" ref="L18:L19">_xlfn.TOCOL('1.3'!L7:L8)</f>
        <v>Not Started</v>
      </c>
      <c r="M18" s="121" cm="1">
        <f t="array" ref="M18:M19">_xlfn.TOCOL('1.3'!M7:M8)</f>
        <v>0</v>
      </c>
      <c r="N18" s="121" cm="1">
        <f t="array" ref="N18:N19">_xlfn.TOCOL('1.3'!N7:N8)</f>
        <v>0</v>
      </c>
      <c r="O18" s="135" cm="1">
        <f t="array" ref="O18:O19">_xlfn.TOCOL('1.3'!O7:O8)</f>
        <v>0</v>
      </c>
      <c r="P18" s="121" t="str" cm="1">
        <f t="array" ref="P18:P19">_xlfn.TOCOL('1.3'!P7:P8)</f>
        <v>Not Started</v>
      </c>
      <c r="Q18" s="121" cm="1">
        <f t="array" ref="Q18:Q19">_xlfn.TOCOL('1.3'!Q7:Q8)</f>
        <v>0</v>
      </c>
      <c r="R18" s="3" cm="1">
        <f t="array" ref="R18:R19">_xlfn.TOCOL('1.3'!R7:R8)</f>
        <v>0</v>
      </c>
      <c r="S18" s="135" cm="1">
        <f t="array" ref="S18:S19">_xlfn.TOCOL('1.3'!S7:S8)</f>
        <v>0</v>
      </c>
      <c r="T18" s="35">
        <f t="shared" si="0"/>
        <v>0</v>
      </c>
      <c r="U18" s="47">
        <f>(_xlfn.XLOOKUP(K18,working!$R$3:$R$5,working!$S$3:$S$5,"0")+_xlfn.XLOOKUP(O18,working!$R$3:$R$5,working!$S$3:$S$5,"0")+_xlfn.XLOOKUP(S18,working!$R$3:$R$5,working!$S$3:$S$5,"0"))/15</f>
        <v>0.26666666666666666</v>
      </c>
      <c r="AB18" s="5"/>
      <c r="AC18" s="5" t="s">
        <v>206</v>
      </c>
      <c r="AD18" s="5"/>
      <c r="AE18" s="5"/>
      <c r="AF18" s="5"/>
      <c r="AG18" s="5"/>
      <c r="AH18" s="5"/>
      <c r="AI18" s="5"/>
      <c r="AK18" s="4"/>
    </row>
    <row r="19" spans="1:37" ht="92.85" customHeight="1" thickBot="1" x14ac:dyDescent="0.3">
      <c r="A19" s="219"/>
      <c r="B19" s="220"/>
      <c r="C19" s="205" t="s">
        <v>72</v>
      </c>
      <c r="D19" s="213"/>
      <c r="E19" s="213"/>
      <c r="F19" s="213"/>
      <c r="G19" s="214"/>
      <c r="H19" s="121" t="str">
        <v>Not Started</v>
      </c>
      <c r="I19" s="21">
        <v>0</v>
      </c>
      <c r="J19" s="3">
        <v>0</v>
      </c>
      <c r="K19" s="135">
        <v>0</v>
      </c>
      <c r="L19" s="121" t="str">
        <v>Not Started</v>
      </c>
      <c r="M19" s="21">
        <v>0</v>
      </c>
      <c r="N19" s="3">
        <v>0</v>
      </c>
      <c r="O19" s="135">
        <v>0</v>
      </c>
      <c r="P19" s="121" t="str">
        <v>Not Started</v>
      </c>
      <c r="Q19" s="21">
        <v>0</v>
      </c>
      <c r="R19" s="3">
        <v>0</v>
      </c>
      <c r="S19" s="135">
        <v>0</v>
      </c>
      <c r="T19" s="35">
        <f t="shared" si="0"/>
        <v>0</v>
      </c>
      <c r="U19" s="47">
        <f>(_xlfn.XLOOKUP(K19,working!$R$3:$R$5,working!$S$3:$S$5,"0")+_xlfn.XLOOKUP(O19,working!$R$3:$R$5,working!$S$3:$S$5,"0")+_xlfn.XLOOKUP(S19,working!$R$3:$R$5,working!$S$3:$S$5,"0"))/15</f>
        <v>0</v>
      </c>
      <c r="AB19" s="5"/>
      <c r="AC19" s="5" t="s">
        <v>207</v>
      </c>
      <c r="AD19" s="5"/>
      <c r="AE19" s="5"/>
      <c r="AF19" s="5"/>
      <c r="AG19" s="5"/>
      <c r="AH19" s="5"/>
      <c r="AI19" s="5"/>
      <c r="AK19" s="4"/>
    </row>
    <row r="20" spans="1:37" ht="107.1" customHeight="1" x14ac:dyDescent="0.25">
      <c r="A20" s="215" t="s">
        <v>39</v>
      </c>
      <c r="B20" s="216"/>
      <c r="C20" s="197" t="s">
        <v>73</v>
      </c>
      <c r="D20" s="208"/>
      <c r="E20" s="208"/>
      <c r="F20" s="208"/>
      <c r="G20" s="209"/>
      <c r="H20" s="121" t="str" cm="1">
        <f t="array" ref="H20:H21">_xlfn.TOCOL('1.4'!H7:H8)</f>
        <v>Started</v>
      </c>
      <c r="I20" s="121" t="str" cm="1">
        <f t="array" ref="I20:I21">_xlfn.TOCOL('1.4'!I7:I8)</f>
        <v>Blurting</v>
      </c>
      <c r="J20" s="3" cm="1">
        <f t="array" ref="J20:J21">_xlfn.TOCOL('1.4'!J7:J8)</f>
        <v>0</v>
      </c>
      <c r="K20" s="135" t="str" cm="1">
        <f t="array" ref="K20:K21">_xlfn.TOCOL('1.4'!K7:K8)</f>
        <v>Getting There</v>
      </c>
      <c r="L20" s="121" t="str" cm="1">
        <f t="array" ref="L20:L21">_xlfn.TOCOL('1.4'!L7:L8)</f>
        <v>Not Started</v>
      </c>
      <c r="M20" s="121" cm="1">
        <f t="array" ref="M20:M21">_xlfn.TOCOL('1.4'!M7:M8)</f>
        <v>0</v>
      </c>
      <c r="N20" s="121" cm="1">
        <f t="array" ref="N20:N21">_xlfn.TOCOL('1.4'!N7:N8)</f>
        <v>0</v>
      </c>
      <c r="O20" s="135" cm="1">
        <f t="array" ref="O20:O21">_xlfn.TOCOL('1.4'!O7:O8)</f>
        <v>0</v>
      </c>
      <c r="P20" s="121" t="str" cm="1">
        <f t="array" ref="P20:P21">_xlfn.TOCOL('1.4'!P7:P8)</f>
        <v>Not Started</v>
      </c>
      <c r="Q20" s="21" cm="1">
        <f t="array" ref="Q20:Q21">_xlfn.TOCOL('1.4'!Q7:Q8)</f>
        <v>0</v>
      </c>
      <c r="R20" s="3" cm="1">
        <f t="array" ref="R20:R21">_xlfn.TOCOL('1.4'!R7:R8)</f>
        <v>0</v>
      </c>
      <c r="S20" s="135" cm="1">
        <f t="array" ref="S20:S21">_xlfn.TOCOL('1.4'!S7:S8)</f>
        <v>0</v>
      </c>
      <c r="T20" s="35">
        <f t="shared" si="0"/>
        <v>0</v>
      </c>
      <c r="U20" s="47">
        <f>(_xlfn.XLOOKUP(K20,working!$R$3:$R$5,working!$S$3:$S$5,"0")+_xlfn.XLOOKUP(O20,working!$R$3:$R$5,working!$S$3:$S$5,"0")+_xlfn.XLOOKUP(S20,working!$R$3:$R$5,working!$S$3:$S$5,"0"))/15</f>
        <v>0.26666666666666666</v>
      </c>
      <c r="AB20" s="5"/>
      <c r="AC20" s="5" t="s">
        <v>208</v>
      </c>
      <c r="AD20" s="5"/>
      <c r="AE20" s="5"/>
      <c r="AF20" s="5"/>
      <c r="AG20" s="5"/>
      <c r="AH20" s="5"/>
      <c r="AI20" s="5"/>
      <c r="AK20" s="4"/>
    </row>
    <row r="21" spans="1:37" ht="116.25" customHeight="1" thickBot="1" x14ac:dyDescent="0.3">
      <c r="A21" s="219"/>
      <c r="B21" s="220"/>
      <c r="C21" s="205" t="s">
        <v>74</v>
      </c>
      <c r="D21" s="206"/>
      <c r="E21" s="206"/>
      <c r="F21" s="206"/>
      <c r="G21" s="207"/>
      <c r="H21" s="121" t="str">
        <v>Not Started</v>
      </c>
      <c r="I21" s="21">
        <v>0</v>
      </c>
      <c r="J21" s="3">
        <v>0</v>
      </c>
      <c r="K21" s="135">
        <v>0</v>
      </c>
      <c r="L21" s="121" t="str">
        <v>Not Started</v>
      </c>
      <c r="M21" s="21">
        <v>0</v>
      </c>
      <c r="N21" s="3">
        <v>0</v>
      </c>
      <c r="O21" s="135">
        <v>0</v>
      </c>
      <c r="P21" s="121" t="str">
        <v>Not Started</v>
      </c>
      <c r="Q21" s="21">
        <v>0</v>
      </c>
      <c r="R21" s="3">
        <v>0</v>
      </c>
      <c r="S21" s="135">
        <v>0</v>
      </c>
      <c r="T21" s="35">
        <f t="shared" si="0"/>
        <v>0</v>
      </c>
      <c r="U21" s="47">
        <f>(_xlfn.XLOOKUP(K21,working!$R$3:$R$5,working!$S$3:$S$5,"0")+_xlfn.XLOOKUP(O21,working!$R$3:$R$5,working!$S$3:$S$5,"0")+_xlfn.XLOOKUP(S21,working!$R$3:$R$5,working!$S$3:$S$5,"0"))/15</f>
        <v>0</v>
      </c>
      <c r="AK21" s="4"/>
    </row>
    <row r="22" spans="1:37" ht="36.6" customHeight="1" x14ac:dyDescent="0.25">
      <c r="A22" s="221" t="s">
        <v>40</v>
      </c>
      <c r="B22" s="222"/>
      <c r="C22" s="197" t="s">
        <v>75</v>
      </c>
      <c r="D22" s="208"/>
      <c r="E22" s="208"/>
      <c r="F22" s="208"/>
      <c r="G22" s="209"/>
      <c r="H22" s="121" t="str" cm="1">
        <f t="array" ref="H22:H23">_xlfn.TOCOL('1.5'!H7:H8)</f>
        <v>Started</v>
      </c>
      <c r="I22" s="121" t="str" cm="1">
        <f t="array" ref="I22:I23">_xlfn.TOCOL('1.5'!I7:I8)</f>
        <v>Knowledge Organiser</v>
      </c>
      <c r="J22" s="3" cm="1">
        <f t="array" ref="J22:J23">_xlfn.TOCOL('1.5'!J7:J8)</f>
        <v>45334</v>
      </c>
      <c r="K22" s="135" t="str" cm="1">
        <f t="array" ref="K22:K23">_xlfn.TOCOL('1.5'!K7:K8)</f>
        <v>Getting There</v>
      </c>
      <c r="L22" s="121" t="str" cm="1">
        <f t="array" ref="L22:L23">_xlfn.TOCOL('1.5'!L7:L8)</f>
        <v>Not Started</v>
      </c>
      <c r="M22" s="121" cm="1">
        <f t="array" ref="M22:M23">_xlfn.TOCOL('1.5'!M7:M8)</f>
        <v>0</v>
      </c>
      <c r="N22" s="121" cm="1">
        <f t="array" ref="N22:N23">_xlfn.TOCOL('1.5'!N7:N8)</f>
        <v>0</v>
      </c>
      <c r="O22" s="135" cm="1">
        <f t="array" ref="O22:O23">_xlfn.TOCOL('1.5'!O7:O8)</f>
        <v>0</v>
      </c>
      <c r="P22" s="121" t="str" cm="1">
        <f t="array" ref="P22:P23">_xlfn.TOCOL('1.5'!P7:P8)</f>
        <v>Not Started</v>
      </c>
      <c r="Q22" s="121" cm="1">
        <f t="array" ref="Q22:Q23">_xlfn.TOCOL('1.5'!Q7:Q8)</f>
        <v>0</v>
      </c>
      <c r="R22" s="3" cm="1">
        <f t="array" ref="R22:R23">_xlfn.TOCOL('1.5'!R7:R8)</f>
        <v>0</v>
      </c>
      <c r="S22" s="135" cm="1">
        <f t="array" ref="S22:S23">_xlfn.TOCOL('1.5'!S7:S8)</f>
        <v>0</v>
      </c>
      <c r="T22" s="35">
        <f t="shared" si="0"/>
        <v>0</v>
      </c>
      <c r="U22" s="47">
        <f>(_xlfn.XLOOKUP(K22,working!$R$3:$R$5,working!$S$3:$S$5,"0")+_xlfn.XLOOKUP(O22,working!$R$3:$R$5,working!$S$3:$S$5,"0")+_xlfn.XLOOKUP(S22,working!$R$3:$R$5,working!$S$3:$S$5,"0"))/15</f>
        <v>0.26666666666666666</v>
      </c>
      <c r="AK22" s="4"/>
    </row>
    <row r="23" spans="1:37" ht="52.5" customHeight="1" thickBot="1" x14ac:dyDescent="0.3">
      <c r="A23" s="223"/>
      <c r="B23" s="224"/>
      <c r="C23" s="205" t="s">
        <v>76</v>
      </c>
      <c r="D23" s="206"/>
      <c r="E23" s="206"/>
      <c r="F23" s="206"/>
      <c r="G23" s="207"/>
      <c r="H23" s="121" t="str">
        <v>Not Started</v>
      </c>
      <c r="I23" s="21">
        <v>0</v>
      </c>
      <c r="J23" s="3">
        <v>0</v>
      </c>
      <c r="K23" s="135">
        <v>0</v>
      </c>
      <c r="L23" s="121" t="str">
        <v>Not Started</v>
      </c>
      <c r="M23" s="21">
        <v>0</v>
      </c>
      <c r="N23" s="3">
        <v>0</v>
      </c>
      <c r="O23" s="135">
        <v>0</v>
      </c>
      <c r="P23" s="121" t="str">
        <v>Not Started</v>
      </c>
      <c r="Q23" s="21">
        <v>0</v>
      </c>
      <c r="R23" s="3">
        <v>0</v>
      </c>
      <c r="S23" s="135">
        <v>0</v>
      </c>
      <c r="T23" s="35">
        <f t="shared" si="0"/>
        <v>0</v>
      </c>
      <c r="U23" s="47">
        <f>(_xlfn.XLOOKUP(K23,working!$R$3:$R$5,working!$S$3:$S$5,"0")+_xlfn.XLOOKUP(O23,working!$R$3:$R$5,working!$S$3:$S$5,"0")+_xlfn.XLOOKUP(S23,working!$R$3:$R$5,working!$S$3:$S$5,"0"))/15</f>
        <v>0</v>
      </c>
      <c r="AK23" s="4"/>
    </row>
    <row r="24" spans="1:37" ht="92.1" customHeight="1" thickBot="1" x14ac:dyDescent="0.3">
      <c r="A24" s="195" t="s">
        <v>41</v>
      </c>
      <c r="B24" s="196"/>
      <c r="C24" s="210" t="s">
        <v>77</v>
      </c>
      <c r="D24" s="211"/>
      <c r="E24" s="211"/>
      <c r="F24" s="211"/>
      <c r="G24" s="212"/>
      <c r="H24" s="121" t="str" cm="1">
        <f t="array" ref="H24:S24">_xlfn.TOROW('1.6'!H7:S7)</f>
        <v>Started</v>
      </c>
      <c r="I24" s="21">
        <v>0</v>
      </c>
      <c r="J24" s="3">
        <v>0</v>
      </c>
      <c r="K24" s="135" t="str">
        <v>Not Sure</v>
      </c>
      <c r="L24" s="121" t="str">
        <v>Not Started</v>
      </c>
      <c r="M24" s="21">
        <v>0</v>
      </c>
      <c r="N24" s="3">
        <v>0</v>
      </c>
      <c r="O24" s="135">
        <v>0</v>
      </c>
      <c r="P24" s="121" t="str">
        <v>Not Started</v>
      </c>
      <c r="Q24" s="21">
        <v>0</v>
      </c>
      <c r="R24" s="3">
        <v>0</v>
      </c>
      <c r="S24" s="135">
        <v>0</v>
      </c>
      <c r="T24" s="35">
        <f t="shared" si="0"/>
        <v>0</v>
      </c>
      <c r="U24" s="47">
        <f>(_xlfn.XLOOKUP(K24,working!$R$3:$R$5,working!$S$3:$S$5,"0")+_xlfn.XLOOKUP(O24,working!$R$3:$R$5,working!$S$3:$S$5,"0")+_xlfn.XLOOKUP(S24,working!$R$3:$R$5,working!$S$3:$S$5,"0"))/15</f>
        <v>0.2</v>
      </c>
      <c r="V24" s="122"/>
      <c r="AK24" s="4"/>
    </row>
  </sheetData>
  <sheetProtection sheet="1" objects="1" scenarios="1"/>
  <mergeCells count="52">
    <mergeCell ref="U4:U6"/>
    <mergeCell ref="I5:I6"/>
    <mergeCell ref="J5:J6"/>
    <mergeCell ref="K5:K6"/>
    <mergeCell ref="L5:L6"/>
    <mergeCell ref="M5:M6"/>
    <mergeCell ref="N5:N6"/>
    <mergeCell ref="O5:O6"/>
    <mergeCell ref="P5:P6"/>
    <mergeCell ref="T4:T6"/>
    <mergeCell ref="R5:R6"/>
    <mergeCell ref="Q5:Q6"/>
    <mergeCell ref="S5:S6"/>
    <mergeCell ref="H4:K4"/>
    <mergeCell ref="L4:O4"/>
    <mergeCell ref="P4:S4"/>
    <mergeCell ref="J2:J3"/>
    <mergeCell ref="T2:T3"/>
    <mergeCell ref="U2:U3"/>
    <mergeCell ref="XDP2:XDP3"/>
    <mergeCell ref="P2:S3"/>
    <mergeCell ref="A2:E3"/>
    <mergeCell ref="F2:F3"/>
    <mergeCell ref="G2:G3"/>
    <mergeCell ref="A20:B21"/>
    <mergeCell ref="A6:B6"/>
    <mergeCell ref="C6:G6"/>
    <mergeCell ref="A7:B9"/>
    <mergeCell ref="A4:G5"/>
    <mergeCell ref="C20:G20"/>
    <mergeCell ref="A22:B23"/>
    <mergeCell ref="C7:G7"/>
    <mergeCell ref="C8:G8"/>
    <mergeCell ref="C9:G9"/>
    <mergeCell ref="C15:G15"/>
    <mergeCell ref="C16:G16"/>
    <mergeCell ref="H5:H6"/>
    <mergeCell ref="A24:B24"/>
    <mergeCell ref="C10:G10"/>
    <mergeCell ref="C14:G14"/>
    <mergeCell ref="C13:G13"/>
    <mergeCell ref="C12:G12"/>
    <mergeCell ref="C11:G11"/>
    <mergeCell ref="C21:G21"/>
    <mergeCell ref="C23:G23"/>
    <mergeCell ref="C22:G22"/>
    <mergeCell ref="C24:G24"/>
    <mergeCell ref="C17:G17"/>
    <mergeCell ref="C18:G18"/>
    <mergeCell ref="C19:G19"/>
    <mergeCell ref="A10:B17"/>
    <mergeCell ref="A18:B19"/>
  </mergeCells>
  <phoneticPr fontId="28" type="noConversion"/>
  <conditionalFormatting sqref="F2:F3">
    <cfRule type="colorScale" priority="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:I3 K3:O3">
    <cfRule type="colorScale" priority="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7:M7 K7:K24 H8:K9 H10:N10 H11:K17 H18:N24 N7:N9 J15:J24">
    <cfRule type="containsText" dxfId="626" priority="113" operator="containsText" text="Not Started">
      <formula>NOT(ISERROR(SEARCH("Not Started",H7)))</formula>
    </cfRule>
  </conditionalFormatting>
  <conditionalFormatting sqref="H7:N10 K7:K24 H11:K17 J15:J24 H18:N24 O7:O24 S7:S24">
    <cfRule type="containsText" dxfId="625" priority="114" operator="containsText" text="Started">
      <formula>NOT(ISERROR(SEARCH("Started",H7)))</formula>
    </cfRule>
  </conditionalFormatting>
  <conditionalFormatting sqref="H7:N10 K7:K24 O7:O24 S7:S24 H11:K17 J15:J24 H18:N24">
    <cfRule type="containsText" dxfId="624" priority="115" operator="containsText" text="Completed">
      <formula>NOT(ISERROR(SEARCH("Completed",H7)))</formula>
    </cfRule>
  </conditionalFormatting>
  <conditionalFormatting sqref="H4:S1048576">
    <cfRule type="cellIs" dxfId="623" priority="29" operator="equal">
      <formula>0</formula>
    </cfRule>
  </conditionalFormatting>
  <conditionalFormatting sqref="I2">
    <cfRule type="colorScale" priority="2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2">
    <cfRule type="colorScale" priority="1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7:K24">
    <cfRule type="cellIs" dxfId="622" priority="110" operator="equal">
      <formula>"Nailed It"</formula>
    </cfRule>
    <cfRule type="cellIs" dxfId="621" priority="112" operator="equal">
      <formula>"Not Sure"</formula>
    </cfRule>
    <cfRule type="cellIs" dxfId="620" priority="111" operator="equal">
      <formula>"Getting there"</formula>
    </cfRule>
  </conditionalFormatting>
  <conditionalFormatting sqref="L2"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L11 P11:R12">
    <cfRule type="containsText" dxfId="619" priority="163" operator="containsText" text="Completed">
      <formula>NOT(ISERROR(SEARCH("Completed",L11)))</formula>
    </cfRule>
    <cfRule type="containsText" dxfId="618" priority="162" operator="containsText" text="Started">
      <formula>NOT(ISERROR(SEARCH("Started",L11)))</formula>
    </cfRule>
  </conditionalFormatting>
  <conditionalFormatting sqref="L11">
    <cfRule type="containsText" dxfId="617" priority="156" operator="containsText" text="Started">
      <formula>NOT(ISERROR(SEARCH("Started",L11)))</formula>
    </cfRule>
  </conditionalFormatting>
  <conditionalFormatting sqref="L8:M9 L11:N17">
    <cfRule type="containsText" dxfId="616" priority="75" operator="containsText" text="Not Started">
      <formula>NOT(ISERROR(SEARCH("Not Started",L8)))</formula>
    </cfRule>
  </conditionalFormatting>
  <conditionalFormatting sqref="L12:N17">
    <cfRule type="containsText" dxfId="615" priority="145" operator="containsText" text="Completed">
      <formula>NOT(ISERROR(SEARCH("Completed",L12)))</formula>
    </cfRule>
    <cfRule type="containsText" dxfId="614" priority="144" operator="containsText" text="Started">
      <formula>NOT(ISERROR(SEARCH("Started",L12)))</formula>
    </cfRule>
  </conditionalFormatting>
  <conditionalFormatting sqref="M2 K2 O2">
    <cfRule type="colorScale" priority="1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2">
    <cfRule type="colorScale" priority="1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M11:N11">
    <cfRule type="containsText" dxfId="613" priority="77" operator="containsText" text="Completed">
      <formula>NOT(ISERROR(SEARCH("Completed",M11)))</formula>
    </cfRule>
    <cfRule type="containsText" dxfId="612" priority="76" operator="containsText" text="Started">
      <formula>NOT(ISERROR(SEARCH("Started",M11)))</formula>
    </cfRule>
  </conditionalFormatting>
  <conditionalFormatting sqref="N2">
    <cfRule type="colorScale" priority="1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2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:O24">
    <cfRule type="cellIs" dxfId="611" priority="47" operator="equal">
      <formula>"Nailed It"</formula>
    </cfRule>
    <cfRule type="cellIs" dxfId="610" priority="48" operator="equal">
      <formula>"Getting there"</formula>
    </cfRule>
    <cfRule type="cellIs" dxfId="609" priority="49" operator="equal">
      <formula>"Not Sure"</formula>
    </cfRule>
  </conditionalFormatting>
  <conditionalFormatting sqref="O7:S24">
    <cfRule type="containsText" dxfId="608" priority="51" operator="containsText" text="Not Started">
      <formula>NOT(ISERROR(SEARCH("Not Started",O7)))</formula>
    </cfRule>
  </conditionalFormatting>
  <conditionalFormatting sqref="P2 H2 J2 L2 N2">
    <cfRule type="colorScale" priority="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2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11">
    <cfRule type="containsText" dxfId="607" priority="155" operator="containsText" text="Started">
      <formula>NOT(ISERROR(SEARCH("Started",P11)))</formula>
    </cfRule>
  </conditionalFormatting>
  <conditionalFormatting sqref="P7:R10">
    <cfRule type="containsText" dxfId="606" priority="53" operator="containsText" text="Completed">
      <formula>NOT(ISERROR(SEARCH("Completed",P7)))</formula>
    </cfRule>
    <cfRule type="containsText" dxfId="605" priority="52" operator="containsText" text="Started">
      <formula>NOT(ISERROR(SEARCH("Started",P7)))</formula>
    </cfRule>
  </conditionalFormatting>
  <conditionalFormatting sqref="P13:R24">
    <cfRule type="containsText" dxfId="604" priority="70" operator="containsText" text="Started">
      <formula>NOT(ISERROR(SEARCH("Started",P13)))</formula>
    </cfRule>
    <cfRule type="containsText" dxfId="603" priority="71" operator="containsText" text="Completed">
      <formula>NOT(ISERROR(SEARCH("Completed",P13)))</formula>
    </cfRule>
  </conditionalFormatting>
  <conditionalFormatting sqref="R7:R24">
    <cfRule type="containsText" dxfId="602" priority="2" operator="containsText" text="Started">
      <formula>NOT(ISERROR(SEARCH("Started",R7)))</formula>
    </cfRule>
    <cfRule type="containsText" dxfId="601" priority="3" operator="containsText" text="Completed">
      <formula>NOT(ISERROR(SEARCH("Completed",R7)))</formula>
    </cfRule>
    <cfRule type="containsText" dxfId="600" priority="1" operator="containsText" text="Not Started">
      <formula>NOT(ISERROR(SEARCH("Not Started",R7)))</formula>
    </cfRule>
  </conditionalFormatting>
  <conditionalFormatting sqref="R22:R24">
    <cfRule type="containsText" dxfId="599" priority="4" operator="containsText" text="Not Started">
      <formula>NOT(ISERROR(SEARCH("Not Started",R22)))</formula>
    </cfRule>
    <cfRule type="containsText" dxfId="598" priority="5" operator="containsText" text="Started">
      <formula>NOT(ISERROR(SEARCH("Started",R22)))</formula>
    </cfRule>
    <cfRule type="containsText" dxfId="597" priority="6" operator="containsText" text="Completed">
      <formula>NOT(ISERROR(SEARCH("Completed",R22)))</formula>
    </cfRule>
  </conditionalFormatting>
  <conditionalFormatting sqref="S7:S24">
    <cfRule type="cellIs" dxfId="596" priority="46" operator="equal">
      <formula>"Not Sure"</formula>
    </cfRule>
    <cfRule type="cellIs" dxfId="595" priority="44" operator="equal">
      <formula>"Nailed It"</formula>
    </cfRule>
    <cfRule type="cellIs" dxfId="594" priority="45" operator="equal">
      <formula>"Getting there"</formula>
    </cfRule>
  </conditionalFormatting>
  <conditionalFormatting sqref="T2">
    <cfRule type="containsText" dxfId="593" priority="24" operator="containsText" text="Not Started">
      <formula>NOT(ISERROR(SEARCH("Not Started",T2)))</formula>
    </cfRule>
    <cfRule type="containsText" dxfId="592" priority="26" operator="containsText" text="Completed">
      <formula>NOT(ISERROR(SEARCH("Completed",T2)))</formula>
    </cfRule>
    <cfRule type="containsText" dxfId="591" priority="25" operator="containsText" text="Started">
      <formula>NOT(ISERROR(SEARCH("Started",T2)))</formula>
    </cfRule>
    <cfRule type="cellIs" dxfId="590" priority="23" operator="equal">
      <formula>"Not Sure"</formula>
    </cfRule>
    <cfRule type="cellIs" dxfId="589" priority="22" operator="equal">
      <formula>"Getting there"</formula>
    </cfRule>
    <cfRule type="cellIs" dxfId="588" priority="21" operator="equal">
      <formula>"Nailed It"</formula>
    </cfRule>
  </conditionalFormatting>
  <conditionalFormatting sqref="T4:T1048576">
    <cfRule type="colorScale" priority="16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:T24">
    <cfRule type="colorScale" priority="15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58">
      <colorScale>
        <cfvo type="min"/>
        <cfvo type="max"/>
        <color rgb="FFF8696B"/>
        <color rgb="FFFCFCFF"/>
      </colorScale>
    </cfRule>
  </conditionalFormatting>
  <conditionalFormatting sqref="U7:U24">
    <cfRule type="colorScale" priority="5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dataValidations count="3">
    <dataValidation type="list" allowBlank="1" showInputMessage="1" showErrorMessage="1" sqref="S19 K8:K9 K24 K21 O19 K19 S11:S17 O11:O17 K11:K17 S8:S9 O8:O9" xr:uid="{D82F7C9D-2260-4F00-A9D8-3EAEB393A971}">
      <formula1>$AD$6:$AD$8</formula1>
    </dataValidation>
    <dataValidation type="list" allowBlank="1" showInputMessage="1" showErrorMessage="1" sqref="H7:H24 I7 P8:P19 I10:K10 L7:L21 L24 M7:S7 K7 I20:K20 Q18:S18 M18:O18 I18:K18 Q10:S10 M10:O10 M20:N20" xr:uid="{76983613-C472-4E3A-BBF8-DD71DCE0629C}">
      <formula1>$AB$6:$AB$8</formula1>
    </dataValidation>
    <dataValidation type="list" allowBlank="1" showInputMessage="1" showErrorMessage="1" sqref="M24 I24 M21 I21 M19 I19 Q11:Q17 M11:M17 I11:I17 Q8:Q9 M8:M9 I8:I9 Q19" xr:uid="{DEAF2866-3F16-43BB-B18A-54465C287F07}">
      <formula1>$AC$6:$AC$20</formula1>
    </dataValidation>
  </dataValidations>
  <pageMargins left="0.7" right="0.7" top="0.75" bottom="0.75" header="0.3" footer="0.3"/>
  <pageSetup orientation="portrait" horizontalDpi="360" verticalDpi="36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="Please select date from list" xr:uid="{2B271E57-9C4B-4AFA-9A18-A46199C5EDEA}">
          <x14:formula1>
            <xm:f>working!$C$18:$C$564</xm:f>
          </x14:formula1>
          <xm:sqref>N24 R19 J24 J7:J9 N8:N9 R8:R9 J11:J17 N11:N17 R11:R17 J19 N19 J21 N21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755912-F09A-4C04-8108-4A4CF28873D0}">
  <sheetPr codeName="Sheet3">
    <tabColor theme="9" tint="0.39997558519241921"/>
  </sheetPr>
  <dimension ref="A1:AD9"/>
  <sheetViews>
    <sheetView topLeftCell="D1" zoomScale="90" zoomScaleNormal="90" zoomScaleSheetLayoutView="50" workbookViewId="0">
      <selection activeCell="I15" sqref="I15"/>
    </sheetView>
  </sheetViews>
  <sheetFormatPr defaultRowHeight="15" x14ac:dyDescent="0.25"/>
  <cols>
    <col min="2" max="2" width="12.85546875" customWidth="1"/>
    <col min="4" max="4" width="11.85546875" bestFit="1" customWidth="1"/>
    <col min="6" max="6" width="12" customWidth="1"/>
    <col min="7" max="7" width="8.85546875" bestFit="1" customWidth="1"/>
    <col min="8" max="8" width="9.85546875" customWidth="1"/>
    <col min="9" max="9" width="11" bestFit="1" customWidth="1"/>
    <col min="10" max="10" width="10.140625" customWidth="1"/>
    <col min="11" max="11" width="10.5703125" customWidth="1"/>
    <col min="12" max="12" width="9.28515625" customWidth="1"/>
    <col min="13" max="13" width="11" customWidth="1"/>
    <col min="14" max="14" width="9.28515625" customWidth="1"/>
    <col min="15" max="15" width="10.140625" customWidth="1"/>
    <col min="16" max="16" width="9.28515625" customWidth="1"/>
    <col min="17" max="17" width="11" customWidth="1"/>
    <col min="18" max="18" width="9.28515625" customWidth="1"/>
    <col min="19" max="19" width="11.28515625" customWidth="1"/>
    <col min="20" max="20" width="10.85546875" customWidth="1"/>
    <col min="21" max="21" width="11.140625" style="1" customWidth="1"/>
    <col min="28" max="32" width="8.7109375" customWidth="1"/>
  </cols>
  <sheetData>
    <row r="1" spans="1:30" ht="6" customHeight="1" thickBot="1" x14ac:dyDescent="0.3"/>
    <row r="2" spans="1:30" s="40" customFormat="1" ht="18.600000000000001" customHeight="1" thickBot="1" x14ac:dyDescent="0.3">
      <c r="A2" s="231" t="s">
        <v>17</v>
      </c>
      <c r="B2" s="232"/>
      <c r="C2" s="232"/>
      <c r="D2" s="232"/>
      <c r="E2" s="233"/>
      <c r="F2" s="237">
        <f>COUNTIF(H7:S9,"Completed")/9</f>
        <v>0</v>
      </c>
      <c r="G2" s="239"/>
      <c r="H2" s="252" t="s">
        <v>28</v>
      </c>
      <c r="I2" s="254">
        <f>COUNTIF(H7:S9,H2)/9</f>
        <v>0.1111111111111111</v>
      </c>
      <c r="J2" s="252" t="s">
        <v>21</v>
      </c>
      <c r="K2" s="315">
        <f>COUNTIF(H7:S9,J2)/9</f>
        <v>0</v>
      </c>
      <c r="L2" s="252" t="s">
        <v>22</v>
      </c>
      <c r="M2" s="317">
        <f>COUNTIF(H7:S9,L2)/9</f>
        <v>0</v>
      </c>
      <c r="N2" s="293"/>
      <c r="O2" s="258"/>
      <c r="P2" s="258"/>
      <c r="Q2" s="258"/>
      <c r="R2" s="258"/>
      <c r="S2" s="258"/>
      <c r="T2" s="258"/>
      <c r="U2" s="259"/>
      <c r="V2"/>
      <c r="W2"/>
    </row>
    <row r="3" spans="1:30" s="40" customFormat="1" ht="29.45" customHeight="1" thickBot="1" x14ac:dyDescent="0.3">
      <c r="A3" s="309"/>
      <c r="B3" s="310"/>
      <c r="C3" s="310"/>
      <c r="D3" s="310"/>
      <c r="E3" s="311"/>
      <c r="F3" s="238"/>
      <c r="G3" s="312"/>
      <c r="H3" s="313"/>
      <c r="I3" s="314"/>
      <c r="J3" s="253"/>
      <c r="K3" s="316"/>
      <c r="L3" s="252"/>
      <c r="M3" s="318"/>
      <c r="N3" s="294"/>
      <c r="O3" s="295"/>
      <c r="P3" s="295"/>
      <c r="Q3" s="295"/>
      <c r="R3" s="295"/>
      <c r="S3" s="295"/>
      <c r="T3" s="295"/>
      <c r="U3" s="296"/>
      <c r="V3"/>
      <c r="W3"/>
    </row>
    <row r="4" spans="1:30" ht="15" customHeight="1" thickBot="1" x14ac:dyDescent="0.3">
      <c r="A4" s="297" t="s">
        <v>0</v>
      </c>
      <c r="B4" s="298"/>
      <c r="C4" s="298"/>
      <c r="D4" s="298"/>
      <c r="E4" s="298"/>
      <c r="F4" s="298"/>
      <c r="G4" s="299"/>
      <c r="H4" s="277" t="s">
        <v>2</v>
      </c>
      <c r="I4" s="278"/>
      <c r="J4" s="278"/>
      <c r="K4" s="279"/>
      <c r="L4" s="303" t="s">
        <v>4</v>
      </c>
      <c r="M4" s="304"/>
      <c r="N4" s="304"/>
      <c r="O4" s="305"/>
      <c r="P4" s="306" t="s">
        <v>5</v>
      </c>
      <c r="Q4" s="307"/>
      <c r="R4" s="307"/>
      <c r="S4" s="308"/>
      <c r="T4" s="280" t="s">
        <v>16</v>
      </c>
      <c r="U4" s="319" t="s">
        <v>15</v>
      </c>
    </row>
    <row r="5" spans="1:30" ht="21.6" customHeight="1" thickBot="1" x14ac:dyDescent="0.3">
      <c r="A5" s="300"/>
      <c r="B5" s="301"/>
      <c r="C5" s="301"/>
      <c r="D5" s="301"/>
      <c r="E5" s="301"/>
      <c r="F5" s="301"/>
      <c r="G5" s="302"/>
      <c r="H5" s="289" t="s">
        <v>3</v>
      </c>
      <c r="I5" s="291" t="s">
        <v>19</v>
      </c>
      <c r="J5" s="289" t="s">
        <v>13</v>
      </c>
      <c r="K5" s="291" t="s">
        <v>18</v>
      </c>
      <c r="L5" s="292" t="s">
        <v>3</v>
      </c>
      <c r="M5" s="283" t="s">
        <v>19</v>
      </c>
      <c r="N5" s="292" t="s">
        <v>13</v>
      </c>
      <c r="O5" s="283" t="s">
        <v>18</v>
      </c>
      <c r="P5" s="285" t="s">
        <v>3</v>
      </c>
      <c r="Q5" s="287" t="s">
        <v>19</v>
      </c>
      <c r="R5" s="285" t="s">
        <v>13</v>
      </c>
      <c r="S5" s="287" t="s">
        <v>18</v>
      </c>
      <c r="T5" s="281"/>
      <c r="U5" s="320"/>
    </row>
    <row r="6" spans="1:30" ht="30" customHeight="1" thickBot="1" x14ac:dyDescent="0.3">
      <c r="A6" s="240" t="s">
        <v>12</v>
      </c>
      <c r="B6" s="241"/>
      <c r="C6" s="242" t="s">
        <v>1</v>
      </c>
      <c r="D6" s="243"/>
      <c r="E6" s="243"/>
      <c r="F6" s="243"/>
      <c r="G6" s="243"/>
      <c r="H6" s="290"/>
      <c r="I6" s="290"/>
      <c r="J6" s="290"/>
      <c r="K6" s="290"/>
      <c r="L6" s="284"/>
      <c r="M6" s="284"/>
      <c r="N6" s="284"/>
      <c r="O6" s="284"/>
      <c r="P6" s="286"/>
      <c r="Q6" s="288"/>
      <c r="R6" s="286"/>
      <c r="S6" s="286"/>
      <c r="T6" s="282"/>
      <c r="U6" s="321"/>
      <c r="AC6" s="4"/>
      <c r="AD6" s="9"/>
    </row>
    <row r="7" spans="1:30" ht="53.1" customHeight="1" x14ac:dyDescent="0.25">
      <c r="A7" s="215" t="s">
        <v>35</v>
      </c>
      <c r="B7" s="216"/>
      <c r="C7" s="225" t="s">
        <v>62</v>
      </c>
      <c r="D7" s="226"/>
      <c r="E7" s="226"/>
      <c r="F7" s="226"/>
      <c r="G7" s="226"/>
      <c r="H7" s="25" t="s">
        <v>7</v>
      </c>
      <c r="I7" s="20" t="s">
        <v>27</v>
      </c>
      <c r="J7" s="2">
        <v>45356</v>
      </c>
      <c r="K7" s="24" t="s">
        <v>28</v>
      </c>
      <c r="L7" s="23" t="s">
        <v>6</v>
      </c>
      <c r="M7" s="20"/>
      <c r="N7" s="2"/>
      <c r="O7" s="24"/>
      <c r="P7" s="23" t="s">
        <v>6</v>
      </c>
      <c r="Q7" s="20"/>
      <c r="R7" s="2"/>
      <c r="S7" s="24"/>
      <c r="T7" s="35">
        <f>COUNTIF(H7:S7,"completed")/3</f>
        <v>0</v>
      </c>
      <c r="U7" s="47">
        <f>(_xlfn.XLOOKUP(K7,working!$R$3:$R$5,working!$S$3:$S$5,"0")+_xlfn.XLOOKUP(O7,working!$R$3:$R$5,working!$S$3:$S$5,"0")+_xlfn.XLOOKUP(S7,working!$R$3:$R$5,working!$S$3:$S$5,"0"))/15</f>
        <v>0.2</v>
      </c>
      <c r="AC7" s="4"/>
    </row>
    <row r="8" spans="1:30" ht="31.5" customHeight="1" x14ac:dyDescent="0.25">
      <c r="A8" s="217"/>
      <c r="B8" s="218"/>
      <c r="C8" s="227" t="s">
        <v>61</v>
      </c>
      <c r="D8" s="228"/>
      <c r="E8" s="228"/>
      <c r="F8" s="228"/>
      <c r="G8" s="228"/>
      <c r="H8" s="25" t="s">
        <v>6</v>
      </c>
      <c r="I8" s="20"/>
      <c r="J8" s="3"/>
      <c r="K8" s="26"/>
      <c r="L8" s="25" t="s">
        <v>6</v>
      </c>
      <c r="M8" s="20"/>
      <c r="N8" s="3"/>
      <c r="O8" s="26"/>
      <c r="P8" s="23" t="s">
        <v>6</v>
      </c>
      <c r="Q8" s="20"/>
      <c r="R8" s="3"/>
      <c r="S8" s="26"/>
      <c r="T8" s="35">
        <f t="shared" ref="T8:T9" si="0">COUNTIF(H8:S8,"completed")/3</f>
        <v>0</v>
      </c>
      <c r="U8" s="47">
        <f>(_xlfn.XLOOKUP(K8,working!$R$3:$R$5,working!$S$3:$S$5,"0")+_xlfn.XLOOKUP(O8,working!$R$3:$R$5,working!$S$3:$S$5,"0")+_xlfn.XLOOKUP(S8,working!$R$3:$R$5,working!$S$3:$S$5,"0"))/15</f>
        <v>0</v>
      </c>
      <c r="AC8" s="4"/>
    </row>
    <row r="9" spans="1:30" ht="48.2" customHeight="1" thickBot="1" x14ac:dyDescent="0.3">
      <c r="A9" s="219"/>
      <c r="B9" s="220"/>
      <c r="C9" s="229" t="s">
        <v>63</v>
      </c>
      <c r="D9" s="230"/>
      <c r="E9" s="230"/>
      <c r="F9" s="230"/>
      <c r="G9" s="230"/>
      <c r="H9" s="32" t="s">
        <v>6</v>
      </c>
      <c r="I9" s="33"/>
      <c r="J9" s="34"/>
      <c r="K9" s="130"/>
      <c r="L9" s="32" t="s">
        <v>6</v>
      </c>
      <c r="M9" s="33"/>
      <c r="N9" s="34"/>
      <c r="O9" s="130"/>
      <c r="P9" s="132" t="s">
        <v>6</v>
      </c>
      <c r="Q9" s="33"/>
      <c r="R9" s="34"/>
      <c r="S9" s="130"/>
      <c r="T9" s="35">
        <f t="shared" si="0"/>
        <v>0</v>
      </c>
      <c r="U9" s="47">
        <f>(_xlfn.XLOOKUP(K9,working!$R$3:$R$5,working!$S$3:$S$5,"0")+_xlfn.XLOOKUP(O9,working!$R$3:$R$5,working!$S$3:$S$5,"0")+_xlfn.XLOOKUP(S9,working!$R$3:$R$5,working!$S$3:$S$5,"0"))/15</f>
        <v>0</v>
      </c>
      <c r="AC9" s="4"/>
    </row>
  </sheetData>
  <mergeCells count="34">
    <mergeCell ref="H5:H6"/>
    <mergeCell ref="I5:I6"/>
    <mergeCell ref="M5:M6"/>
    <mergeCell ref="N5:N6"/>
    <mergeCell ref="N2:U3"/>
    <mergeCell ref="A4:G5"/>
    <mergeCell ref="L4:O4"/>
    <mergeCell ref="P4:S4"/>
    <mergeCell ref="A2:E3"/>
    <mergeCell ref="F2:F3"/>
    <mergeCell ref="G2:G3"/>
    <mergeCell ref="H2:H3"/>
    <mergeCell ref="I2:I3"/>
    <mergeCell ref="J2:J3"/>
    <mergeCell ref="K2:K3"/>
    <mergeCell ref="L2:L3"/>
    <mergeCell ref="M2:M3"/>
    <mergeCell ref="U4:U6"/>
    <mergeCell ref="H4:K4"/>
    <mergeCell ref="T4:T6"/>
    <mergeCell ref="A7:B9"/>
    <mergeCell ref="C7:G7"/>
    <mergeCell ref="C8:G8"/>
    <mergeCell ref="C9:G9"/>
    <mergeCell ref="A6:B6"/>
    <mergeCell ref="C6:G6"/>
    <mergeCell ref="O5:O6"/>
    <mergeCell ref="P5:P6"/>
    <mergeCell ref="Q5:Q6"/>
    <mergeCell ref="R5:R6"/>
    <mergeCell ref="S5:S6"/>
    <mergeCell ref="J5:J6"/>
    <mergeCell ref="K5:K6"/>
    <mergeCell ref="L5:L6"/>
  </mergeCells>
  <conditionalFormatting sqref="F2:F3">
    <cfRule type="colorScale" priority="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">
    <cfRule type="cellIs" dxfId="587" priority="13" operator="equal">
      <formula>"Nailed It"</formula>
    </cfRule>
    <cfRule type="cellIs" dxfId="586" priority="14" operator="equal">
      <formula>"Getting there"</formula>
    </cfRule>
    <cfRule type="cellIs" dxfId="585" priority="15" operator="equal">
      <formula>"Not Sure"</formula>
    </cfRule>
    <cfRule type="containsText" dxfId="584" priority="16" operator="containsText" text="Not Started">
      <formula>NOT(ISERROR(SEARCH("Not Started",H2)))</formula>
    </cfRule>
    <cfRule type="containsText" dxfId="583" priority="17" operator="containsText" text="Started">
      <formula>NOT(ISERROR(SEARCH("Started",H2)))</formula>
    </cfRule>
    <cfRule type="containsText" dxfId="582" priority="18" operator="containsText" text="Completed">
      <formula>NOT(ISERROR(SEARCH("Completed",H2)))</formula>
    </cfRule>
  </conditionalFormatting>
  <conditionalFormatting sqref="H7:K9">
    <cfRule type="containsText" dxfId="581" priority="114" operator="containsText" text="Not Started">
      <formula>NOT(ISERROR(SEARCH("Not Started",H7)))</formula>
    </cfRule>
  </conditionalFormatting>
  <conditionalFormatting sqref="H7:L9">
    <cfRule type="containsText" dxfId="580" priority="115" operator="containsText" text="Started">
      <formula>NOT(ISERROR(SEARCH("Started",H7)))</formula>
    </cfRule>
    <cfRule type="containsText" dxfId="579" priority="116" operator="containsText" text="Completed">
      <formula>NOT(ISERROR(SEARCH("Completed",H7)))</formula>
    </cfRule>
  </conditionalFormatting>
  <conditionalFormatting sqref="J2">
    <cfRule type="cellIs" dxfId="578" priority="7" operator="equal">
      <formula>"Nailed It"</formula>
    </cfRule>
    <cfRule type="cellIs" dxfId="577" priority="8" operator="equal">
      <formula>"Getting there"</formula>
    </cfRule>
    <cfRule type="cellIs" dxfId="576" priority="9" operator="equal">
      <formula>"Not Sure"</formula>
    </cfRule>
    <cfRule type="containsText" dxfId="575" priority="10" operator="containsText" text="Not Started">
      <formula>NOT(ISERROR(SEARCH("Not Started",J2)))</formula>
    </cfRule>
    <cfRule type="containsText" dxfId="574" priority="11" operator="containsText" text="Started">
      <formula>NOT(ISERROR(SEARCH("Started",J2)))</formula>
    </cfRule>
    <cfRule type="containsText" dxfId="573" priority="12" operator="containsText" text="Completed">
      <formula>NOT(ISERROR(SEARCH("Completed",J2)))</formula>
    </cfRule>
  </conditionalFormatting>
  <conditionalFormatting sqref="K7:K9">
    <cfRule type="cellIs" dxfId="572" priority="111" operator="equal">
      <formula>"Nailed It"</formula>
    </cfRule>
    <cfRule type="cellIs" dxfId="571" priority="113" operator="equal">
      <formula>"Not Sure"</formula>
    </cfRule>
    <cfRule type="cellIs" dxfId="570" priority="112" operator="equal">
      <formula>"Getting there"</formula>
    </cfRule>
  </conditionalFormatting>
  <conditionalFormatting sqref="L2">
    <cfRule type="cellIs" dxfId="569" priority="2" operator="equal">
      <formula>"Getting there"</formula>
    </cfRule>
    <cfRule type="cellIs" dxfId="568" priority="3" operator="equal">
      <formula>"Not Sure"</formula>
    </cfRule>
    <cfRule type="containsText" dxfId="567" priority="4" operator="containsText" text="Not Started">
      <formula>NOT(ISERROR(SEARCH("Not Started",L2)))</formula>
    </cfRule>
    <cfRule type="containsText" dxfId="566" priority="5" operator="containsText" text="Started">
      <formula>NOT(ISERROR(SEARCH("Started",L2)))</formula>
    </cfRule>
    <cfRule type="containsText" dxfId="565" priority="6" operator="containsText" text="Completed">
      <formula>NOT(ISERROR(SEARCH("Completed",L2)))</formula>
    </cfRule>
    <cfRule type="cellIs" dxfId="564" priority="1" operator="equal">
      <formula>"Nailed It"</formula>
    </cfRule>
  </conditionalFormatting>
  <conditionalFormatting sqref="L7:M9">
    <cfRule type="containsText" dxfId="563" priority="37" operator="containsText" text="Not Started">
      <formula>NOT(ISERROR(SEARCH("Not Started",L7)))</formula>
    </cfRule>
  </conditionalFormatting>
  <conditionalFormatting sqref="M7:M9">
    <cfRule type="containsText" dxfId="562" priority="39" operator="containsText" text="Completed">
      <formula>NOT(ISERROR(SEARCH("Completed",M7)))</formula>
    </cfRule>
    <cfRule type="containsText" dxfId="561" priority="38" operator="containsText" text="Started">
      <formula>NOT(ISERROR(SEARCH("Started",M7)))</formula>
    </cfRule>
  </conditionalFormatting>
  <conditionalFormatting sqref="N2"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P7 N8:R9">
    <cfRule type="containsText" dxfId="560" priority="61" operator="containsText" text="Not Started">
      <formula>NOT(ISERROR(SEARCH("Not Started",N7)))</formula>
    </cfRule>
    <cfRule type="containsText" dxfId="559" priority="62" operator="containsText" text="Started">
      <formula>NOT(ISERROR(SEARCH("Started",N7)))</formula>
    </cfRule>
    <cfRule type="containsText" dxfId="558" priority="63" operator="containsText" text="Completed">
      <formula>NOT(ISERROR(SEARCH("Completed",N7)))</formula>
    </cfRule>
  </conditionalFormatting>
  <conditionalFormatting sqref="O7:O9">
    <cfRule type="cellIs" dxfId="557" priority="58" operator="equal">
      <formula>"Nailed It"</formula>
    </cfRule>
    <cfRule type="cellIs" dxfId="556" priority="59" operator="equal">
      <formula>"Getting there"</formula>
    </cfRule>
    <cfRule type="cellIs" dxfId="555" priority="60" operator="equal">
      <formula>"Not Sure"</formula>
    </cfRule>
  </conditionalFormatting>
  <conditionalFormatting sqref="Q7">
    <cfRule type="containsText" dxfId="554" priority="34" operator="containsText" text="Not Started">
      <formula>NOT(ISERROR(SEARCH("Not Started",Q7)))</formula>
    </cfRule>
    <cfRule type="containsText" dxfId="553" priority="36" operator="containsText" text="Completed">
      <formula>NOT(ISERROR(SEARCH("Completed",Q7)))</formula>
    </cfRule>
    <cfRule type="containsText" dxfId="552" priority="35" operator="containsText" text="Started">
      <formula>NOT(ISERROR(SEARCH("Started",Q7)))</formula>
    </cfRule>
  </conditionalFormatting>
  <conditionalFormatting sqref="R7:S7 S8:S9">
    <cfRule type="containsText" dxfId="551" priority="55" operator="containsText" text="Not Started">
      <formula>NOT(ISERROR(SEARCH("Not Started",R7)))</formula>
    </cfRule>
    <cfRule type="containsText" dxfId="550" priority="56" operator="containsText" text="Started">
      <formula>NOT(ISERROR(SEARCH("Started",R7)))</formula>
    </cfRule>
    <cfRule type="containsText" dxfId="549" priority="57" operator="containsText" text="Completed">
      <formula>NOT(ISERROR(SEARCH("Completed",R7)))</formula>
    </cfRule>
  </conditionalFormatting>
  <conditionalFormatting sqref="S7:S9">
    <cfRule type="cellIs" dxfId="548" priority="54" operator="equal">
      <formula>"Not Sure"</formula>
    </cfRule>
    <cfRule type="cellIs" dxfId="547" priority="52" operator="equal">
      <formula>"Nailed It"</formula>
    </cfRule>
    <cfRule type="cellIs" dxfId="546" priority="53" operator="equal">
      <formula>"Getting there"</formula>
    </cfRule>
  </conditionalFormatting>
  <conditionalFormatting sqref="T4:T1048576">
    <cfRule type="colorScale" priority="1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:T9">
    <cfRule type="colorScale" priority="190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191">
      <colorScale>
        <cfvo type="min"/>
        <cfvo type="max"/>
        <color rgb="FFF8696B"/>
        <color rgb="FFFCFCFF"/>
      </colorScale>
    </cfRule>
  </conditionalFormatting>
  <conditionalFormatting sqref="U7:U9">
    <cfRule type="colorScale" priority="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hyperlinks>
    <hyperlink ref="A4:G5" location="Dashboard!A1" display="TOPIC" xr:uid="{23FF10AC-76EA-4D9A-A666-C08AE5923F90}"/>
  </hyperlinks>
  <pageMargins left="0.7" right="0.7" top="0.75" bottom="0.75" header="0.3" footer="0.3"/>
  <pageSetup orientation="portrait" horizontalDpi="360" verticalDpi="36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error="Please select date from list" xr:uid="{707FDFEE-2958-4298-B950-280834E32898}">
          <x14:formula1>
            <xm:f>working!$C$18:$C$564</xm:f>
          </x14:formula1>
          <xm:sqref>J7:J9 N7:N9 R7:R9</xm:sqref>
        </x14:dataValidation>
        <x14:dataValidation type="list" allowBlank="1" showInputMessage="1" showErrorMessage="1" xr:uid="{4CE23A95-4AD2-45E4-A334-81C6A04EB2CE}">
          <x14:formula1>
            <xm:f>working!$P$3:$P$5</xm:f>
          </x14:formula1>
          <xm:sqref>P7:P9 L7:L9 H7:H9</xm:sqref>
        </x14:dataValidation>
        <x14:dataValidation type="list" allowBlank="1" showInputMessage="1" showErrorMessage="1" xr:uid="{9AC5BB22-A5F0-4FB6-97DB-8D430C59A18A}">
          <x14:formula1>
            <xm:f>working!$Q$3:$Q$17</xm:f>
          </x14:formula1>
          <xm:sqref>I7:I9 M7:M9 Q7:Q9</xm:sqref>
        </x14:dataValidation>
        <x14:dataValidation type="list" allowBlank="1" showInputMessage="1" showErrorMessage="1" xr:uid="{D72F296E-038D-42C2-A8B7-2F021DFD6772}">
          <x14:formula1>
            <xm:f>working!$R$3:$R$5</xm:f>
          </x14:formula1>
          <xm:sqref>K7:K9 O7:O9 S7:S9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1A9A90-AABB-4EB4-B0CA-04C35F4230A5}">
  <sheetPr codeName="Sheet4">
    <tabColor theme="9" tint="0.39997558519241921"/>
  </sheetPr>
  <dimension ref="A1:AD14"/>
  <sheetViews>
    <sheetView zoomScale="54" zoomScaleNormal="80" zoomScaleSheetLayoutView="50" workbookViewId="0">
      <selection activeCell="N2" sqref="N2:U3"/>
    </sheetView>
  </sheetViews>
  <sheetFormatPr defaultRowHeight="15" x14ac:dyDescent="0.25"/>
  <cols>
    <col min="2" max="2" width="12.85546875" customWidth="1"/>
    <col min="4" max="4" width="11.85546875" bestFit="1" customWidth="1"/>
    <col min="6" max="6" width="10" customWidth="1"/>
    <col min="7" max="7" width="8.85546875" bestFit="1" customWidth="1"/>
    <col min="8" max="8" width="9.85546875" customWidth="1"/>
    <col min="9" max="9" width="11" bestFit="1" customWidth="1"/>
    <col min="10" max="10" width="10.140625" customWidth="1"/>
    <col min="11" max="11" width="10.5703125" customWidth="1"/>
    <col min="12" max="12" width="9.28515625" customWidth="1"/>
    <col min="13" max="13" width="11" customWidth="1"/>
    <col min="14" max="14" width="9.28515625" customWidth="1"/>
    <col min="15" max="15" width="10.140625" customWidth="1"/>
    <col min="16" max="16" width="9.28515625" customWidth="1"/>
    <col min="17" max="17" width="11" customWidth="1"/>
    <col min="18" max="18" width="9.28515625" customWidth="1"/>
    <col min="19" max="19" width="11.28515625" customWidth="1"/>
    <col min="20" max="20" width="10.85546875" customWidth="1"/>
    <col min="21" max="21" width="11.140625" style="1" customWidth="1"/>
    <col min="28" max="32" width="8.7109375" customWidth="1"/>
  </cols>
  <sheetData>
    <row r="1" spans="1:30" ht="6" customHeight="1" thickBot="1" x14ac:dyDescent="0.3"/>
    <row r="2" spans="1:30" s="40" customFormat="1" ht="18.600000000000001" customHeight="1" thickBot="1" x14ac:dyDescent="0.3">
      <c r="A2" s="231" t="s">
        <v>17</v>
      </c>
      <c r="B2" s="232"/>
      <c r="C2" s="232"/>
      <c r="D2" s="232"/>
      <c r="E2" s="233"/>
      <c r="F2" s="237">
        <f>COUNTIF(H7:S14,"Completed")/24</f>
        <v>0</v>
      </c>
      <c r="G2" s="239"/>
      <c r="H2" s="252" t="s">
        <v>28</v>
      </c>
      <c r="I2" s="254">
        <f>COUNTIF(H7:S14,H2)/24</f>
        <v>0</v>
      </c>
      <c r="J2" s="252" t="s">
        <v>21</v>
      </c>
      <c r="K2" s="315">
        <f>COUNTIF(H7:S14,J2)/24</f>
        <v>4.1666666666666664E-2</v>
      </c>
      <c r="L2" s="252" t="s">
        <v>22</v>
      </c>
      <c r="M2" s="317">
        <f>COUNTIF(H7:S14,L2)/24</f>
        <v>0</v>
      </c>
      <c r="N2" s="293"/>
      <c r="O2" s="258"/>
      <c r="P2" s="258"/>
      <c r="Q2" s="258"/>
      <c r="R2" s="258"/>
      <c r="S2" s="258"/>
      <c r="T2" s="258"/>
      <c r="U2" s="259"/>
      <c r="V2"/>
      <c r="W2"/>
    </row>
    <row r="3" spans="1:30" s="40" customFormat="1" ht="29.45" customHeight="1" thickBot="1" x14ac:dyDescent="0.3">
      <c r="A3" s="309"/>
      <c r="B3" s="310"/>
      <c r="C3" s="310"/>
      <c r="D3" s="310"/>
      <c r="E3" s="311"/>
      <c r="F3" s="238"/>
      <c r="G3" s="312"/>
      <c r="H3" s="313"/>
      <c r="I3" s="314"/>
      <c r="J3" s="253"/>
      <c r="K3" s="316"/>
      <c r="L3" s="252"/>
      <c r="M3" s="318"/>
      <c r="N3" s="294"/>
      <c r="O3" s="295"/>
      <c r="P3" s="295"/>
      <c r="Q3" s="295"/>
      <c r="R3" s="295"/>
      <c r="S3" s="295"/>
      <c r="T3" s="295"/>
      <c r="U3" s="296"/>
      <c r="V3"/>
      <c r="W3"/>
    </row>
    <row r="4" spans="1:30" ht="15" customHeight="1" thickBot="1" x14ac:dyDescent="0.3">
      <c r="A4" s="297" t="s">
        <v>0</v>
      </c>
      <c r="B4" s="298"/>
      <c r="C4" s="298"/>
      <c r="D4" s="298"/>
      <c r="E4" s="298"/>
      <c r="F4" s="298"/>
      <c r="G4" s="299"/>
      <c r="H4" s="277" t="s">
        <v>2</v>
      </c>
      <c r="I4" s="278"/>
      <c r="J4" s="278"/>
      <c r="K4" s="279"/>
      <c r="L4" s="303" t="s">
        <v>4</v>
      </c>
      <c r="M4" s="304"/>
      <c r="N4" s="304"/>
      <c r="O4" s="305"/>
      <c r="P4" s="306" t="s">
        <v>5</v>
      </c>
      <c r="Q4" s="307"/>
      <c r="R4" s="307"/>
      <c r="S4" s="308"/>
      <c r="T4" s="280" t="s">
        <v>16</v>
      </c>
      <c r="U4" s="319" t="s">
        <v>15</v>
      </c>
    </row>
    <row r="5" spans="1:30" ht="21.6" customHeight="1" thickBot="1" x14ac:dyDescent="0.3">
      <c r="A5" s="300"/>
      <c r="B5" s="301"/>
      <c r="C5" s="301"/>
      <c r="D5" s="301"/>
      <c r="E5" s="301"/>
      <c r="F5" s="301"/>
      <c r="G5" s="302"/>
      <c r="H5" s="289" t="s">
        <v>3</v>
      </c>
      <c r="I5" s="291" t="s">
        <v>19</v>
      </c>
      <c r="J5" s="289" t="s">
        <v>13</v>
      </c>
      <c r="K5" s="291" t="s">
        <v>18</v>
      </c>
      <c r="L5" s="292" t="s">
        <v>3</v>
      </c>
      <c r="M5" s="283" t="s">
        <v>19</v>
      </c>
      <c r="N5" s="292" t="s">
        <v>13</v>
      </c>
      <c r="O5" s="283" t="s">
        <v>18</v>
      </c>
      <c r="P5" s="285" t="s">
        <v>3</v>
      </c>
      <c r="Q5" s="287" t="s">
        <v>19</v>
      </c>
      <c r="R5" s="285" t="s">
        <v>13</v>
      </c>
      <c r="S5" s="287" t="s">
        <v>18</v>
      </c>
      <c r="T5" s="281"/>
      <c r="U5" s="320"/>
    </row>
    <row r="6" spans="1:30" ht="30" customHeight="1" thickBot="1" x14ac:dyDescent="0.3">
      <c r="A6" s="240" t="s">
        <v>12</v>
      </c>
      <c r="B6" s="241"/>
      <c r="C6" s="242" t="s">
        <v>1</v>
      </c>
      <c r="D6" s="243"/>
      <c r="E6" s="243"/>
      <c r="F6" s="243"/>
      <c r="G6" s="243"/>
      <c r="H6" s="290"/>
      <c r="I6" s="290"/>
      <c r="J6" s="290"/>
      <c r="K6" s="290"/>
      <c r="L6" s="284"/>
      <c r="M6" s="284"/>
      <c r="N6" s="284"/>
      <c r="O6" s="284"/>
      <c r="P6" s="286"/>
      <c r="Q6" s="288"/>
      <c r="R6" s="286"/>
      <c r="S6" s="286"/>
      <c r="T6" s="282"/>
      <c r="U6" s="321"/>
      <c r="AC6" s="4"/>
      <c r="AD6" s="9"/>
    </row>
    <row r="7" spans="1:30" ht="72.95" customHeight="1" x14ac:dyDescent="0.25">
      <c r="A7" s="215" t="s">
        <v>36</v>
      </c>
      <c r="B7" s="216"/>
      <c r="C7" s="197" t="s">
        <v>64</v>
      </c>
      <c r="D7" s="198"/>
      <c r="E7" s="198"/>
      <c r="F7" s="198"/>
      <c r="G7" s="199"/>
      <c r="H7" s="25" t="s">
        <v>7</v>
      </c>
      <c r="I7" s="20" t="s">
        <v>14</v>
      </c>
      <c r="J7" s="3"/>
      <c r="K7" s="28" t="s">
        <v>21</v>
      </c>
      <c r="L7" s="25" t="s">
        <v>6</v>
      </c>
      <c r="M7" s="20"/>
      <c r="N7" s="3"/>
      <c r="O7" s="29"/>
      <c r="P7" s="25" t="s">
        <v>6</v>
      </c>
      <c r="Q7" s="20"/>
      <c r="R7" s="3"/>
      <c r="S7" s="29"/>
      <c r="T7" s="36">
        <f t="shared" ref="T7:T14" si="0">COUNTIF(H7:S7,"completed")/5</f>
        <v>0</v>
      </c>
      <c r="U7" s="47">
        <f>(_xlfn.XLOOKUP(K7,working!$R$3:$R$5,working!$S$3:$S$5,"0")+_xlfn.XLOOKUP(O7,working!$R$3:$R$5,working!$S$3:$S$5,"0")+_xlfn.XLOOKUP(S7,working!$R$3:$R$5,working!$S$3:$S$5,"0"))/15</f>
        <v>0.26666666666666666</v>
      </c>
      <c r="AC7" s="4"/>
    </row>
    <row r="8" spans="1:30" ht="90.75" customHeight="1" x14ac:dyDescent="0.25">
      <c r="A8" s="217"/>
      <c r="B8" s="218"/>
      <c r="C8" s="200" t="s">
        <v>65</v>
      </c>
      <c r="D8" s="203"/>
      <c r="E8" s="203"/>
      <c r="F8" s="203"/>
      <c r="G8" s="204"/>
      <c r="H8" s="25" t="s">
        <v>6</v>
      </c>
      <c r="I8" s="20"/>
      <c r="J8" s="3"/>
      <c r="K8" s="29"/>
      <c r="L8" s="25" t="s">
        <v>6</v>
      </c>
      <c r="M8" s="20"/>
      <c r="N8" s="3"/>
      <c r="O8" s="28"/>
      <c r="P8" s="25" t="s">
        <v>6</v>
      </c>
      <c r="Q8" s="20"/>
      <c r="R8" s="3"/>
      <c r="S8" s="29"/>
      <c r="T8" s="36">
        <f t="shared" si="0"/>
        <v>0</v>
      </c>
      <c r="U8" s="47">
        <f>(_xlfn.XLOOKUP(K8,working!$R$3:$R$5,working!$S$3:$S$5,"0")+_xlfn.XLOOKUP(O8,working!$R$3:$R$5,working!$S$3:$S$5,"0")+_xlfn.XLOOKUP(S8,working!$R$3:$R$5,working!$S$3:$S$5,"0"))/15</f>
        <v>0</v>
      </c>
      <c r="AC8" s="4"/>
    </row>
    <row r="9" spans="1:30" ht="65.25" customHeight="1" x14ac:dyDescent="0.25">
      <c r="A9" s="217"/>
      <c r="B9" s="218"/>
      <c r="C9" s="200" t="s">
        <v>66</v>
      </c>
      <c r="D9" s="203"/>
      <c r="E9" s="203"/>
      <c r="F9" s="203"/>
      <c r="G9" s="204"/>
      <c r="H9" s="25" t="s">
        <v>6</v>
      </c>
      <c r="I9" s="20"/>
      <c r="J9" s="3"/>
      <c r="K9" s="29"/>
      <c r="L9" s="25" t="s">
        <v>6</v>
      </c>
      <c r="M9" s="20"/>
      <c r="N9" s="3"/>
      <c r="O9" s="29"/>
      <c r="P9" s="25" t="s">
        <v>6</v>
      </c>
      <c r="Q9" s="20"/>
      <c r="R9" s="3"/>
      <c r="S9" s="29"/>
      <c r="T9" s="36">
        <f t="shared" si="0"/>
        <v>0</v>
      </c>
      <c r="U9" s="47">
        <f>(_xlfn.XLOOKUP(K9,working!$R$3:$R$5,working!$S$3:$S$5,"0")+_xlfn.XLOOKUP(O9,working!$R$3:$R$5,working!$S$3:$S$5,"0")+_xlfn.XLOOKUP(S9,working!$R$3:$R$5,working!$S$3:$S$5,"0"))/15</f>
        <v>0</v>
      </c>
      <c r="AC9" s="4"/>
    </row>
    <row r="10" spans="1:30" ht="125.85" customHeight="1" x14ac:dyDescent="0.25">
      <c r="A10" s="217"/>
      <c r="B10" s="218"/>
      <c r="C10" s="200" t="s">
        <v>67</v>
      </c>
      <c r="D10" s="203"/>
      <c r="E10" s="203"/>
      <c r="F10" s="203"/>
      <c r="G10" s="204"/>
      <c r="H10" s="25" t="s">
        <v>6</v>
      </c>
      <c r="I10" s="20"/>
      <c r="J10" s="3"/>
      <c r="K10" s="29"/>
      <c r="L10" s="25" t="s">
        <v>6</v>
      </c>
      <c r="M10" s="20"/>
      <c r="N10" s="3"/>
      <c r="O10" s="29"/>
      <c r="P10" s="25" t="s">
        <v>6</v>
      </c>
      <c r="Q10" s="20"/>
      <c r="R10" s="3"/>
      <c r="S10" s="28"/>
      <c r="T10" s="36">
        <f t="shared" si="0"/>
        <v>0</v>
      </c>
      <c r="U10" s="47">
        <f>(_xlfn.XLOOKUP(K10,working!$R$3:$R$5,working!$S$3:$S$5,"0")+_xlfn.XLOOKUP(O10,working!$R$3:$R$5,working!$S$3:$S$5,"0")+_xlfn.XLOOKUP(S10,working!$R$3:$R$5,working!$S$3:$S$5,"0"))/15</f>
        <v>0</v>
      </c>
      <c r="AC10" s="4"/>
    </row>
    <row r="11" spans="1:30" ht="76.5" customHeight="1" x14ac:dyDescent="0.25">
      <c r="A11" s="217"/>
      <c r="B11" s="218"/>
      <c r="C11" s="200" t="s">
        <v>68</v>
      </c>
      <c r="D11" s="201"/>
      <c r="E11" s="201"/>
      <c r="F11" s="201"/>
      <c r="G11" s="202"/>
      <c r="H11" s="25" t="s">
        <v>6</v>
      </c>
      <c r="I11" s="20"/>
      <c r="J11" s="3"/>
      <c r="K11" s="29"/>
      <c r="L11" s="25" t="s">
        <v>6</v>
      </c>
      <c r="M11" s="20"/>
      <c r="N11" s="3"/>
      <c r="O11" s="29"/>
      <c r="P11" s="25" t="s">
        <v>6</v>
      </c>
      <c r="Q11" s="20"/>
      <c r="R11" s="3"/>
      <c r="S11" s="29"/>
      <c r="T11" s="36">
        <f t="shared" si="0"/>
        <v>0</v>
      </c>
      <c r="U11" s="47">
        <f>(_xlfn.XLOOKUP(K11,working!$R$3:$R$5,working!$S$3:$S$5,"0")+_xlfn.XLOOKUP(O11,working!$R$3:$R$5,working!$S$3:$S$5,"0")+_xlfn.XLOOKUP(S11,working!$R$3:$R$5,working!$S$3:$S$5,"0"))/15</f>
        <v>0</v>
      </c>
      <c r="AC11" s="4"/>
    </row>
    <row r="12" spans="1:30" ht="63" customHeight="1" x14ac:dyDescent="0.25">
      <c r="A12" s="217"/>
      <c r="B12" s="218"/>
      <c r="C12" s="200" t="s">
        <v>69</v>
      </c>
      <c r="D12" s="201"/>
      <c r="E12" s="201"/>
      <c r="F12" s="201"/>
      <c r="G12" s="202"/>
      <c r="H12" s="25" t="s">
        <v>6</v>
      </c>
      <c r="I12" s="20"/>
      <c r="J12" s="3"/>
      <c r="K12" s="30"/>
      <c r="L12" s="25" t="s">
        <v>6</v>
      </c>
      <c r="M12" s="20"/>
      <c r="N12" s="3"/>
      <c r="O12" s="30"/>
      <c r="P12" s="25" t="s">
        <v>6</v>
      </c>
      <c r="Q12" s="20"/>
      <c r="R12" s="3"/>
      <c r="S12" s="30"/>
      <c r="T12" s="36">
        <f t="shared" si="0"/>
        <v>0</v>
      </c>
      <c r="U12" s="47">
        <f>(_xlfn.XLOOKUP(K12,working!$R$3:$R$5,working!$S$3:$S$5,"0")+_xlfn.XLOOKUP(O12,working!$R$3:$R$5,working!$S$3:$S$5,"0")+_xlfn.XLOOKUP(S12,working!$R$3:$R$5,working!$S$3:$S$5,"0"))/15</f>
        <v>0</v>
      </c>
      <c r="AC12" s="4"/>
    </row>
    <row r="13" spans="1:30" ht="45" customHeight="1" x14ac:dyDescent="0.25">
      <c r="A13" s="217"/>
      <c r="B13" s="218"/>
      <c r="C13" s="200" t="s">
        <v>70</v>
      </c>
      <c r="D13" s="203"/>
      <c r="E13" s="203"/>
      <c r="F13" s="203"/>
      <c r="G13" s="204"/>
      <c r="H13" s="25" t="s">
        <v>6</v>
      </c>
      <c r="I13" s="20"/>
      <c r="J13" s="3"/>
      <c r="K13" s="31"/>
      <c r="L13" s="25" t="s">
        <v>6</v>
      </c>
      <c r="M13" s="20"/>
      <c r="N13" s="3"/>
      <c r="O13" s="31"/>
      <c r="P13" s="25" t="s">
        <v>6</v>
      </c>
      <c r="Q13" s="20"/>
      <c r="R13" s="3"/>
      <c r="S13" s="31"/>
      <c r="T13" s="36">
        <f t="shared" si="0"/>
        <v>0</v>
      </c>
      <c r="U13" s="47">
        <f>(_xlfn.XLOOKUP(K13,working!$R$3:$R$5,working!$S$3:$S$5,"0")+_xlfn.XLOOKUP(O13,working!$R$3:$R$5,working!$S$3:$S$5,"0")+_xlfn.XLOOKUP(S13,working!$R$3:$R$5,working!$S$3:$S$5,"0"))/15</f>
        <v>0</v>
      </c>
      <c r="AC13" s="4"/>
    </row>
    <row r="14" spans="1:30" ht="50.25" customHeight="1" thickBot="1" x14ac:dyDescent="0.3">
      <c r="A14" s="219"/>
      <c r="B14" s="220"/>
      <c r="C14" s="205" t="s">
        <v>71</v>
      </c>
      <c r="D14" s="213"/>
      <c r="E14" s="213"/>
      <c r="F14" s="213"/>
      <c r="G14" s="214"/>
      <c r="H14" s="32" t="s">
        <v>6</v>
      </c>
      <c r="I14" s="33"/>
      <c r="J14" s="34"/>
      <c r="K14" s="133"/>
      <c r="L14" s="32" t="s">
        <v>6</v>
      </c>
      <c r="M14" s="33"/>
      <c r="N14" s="34"/>
      <c r="O14" s="133"/>
      <c r="P14" s="32" t="s">
        <v>6</v>
      </c>
      <c r="Q14" s="33"/>
      <c r="R14" s="34"/>
      <c r="S14" s="133"/>
      <c r="T14" s="36">
        <f t="shared" si="0"/>
        <v>0</v>
      </c>
      <c r="U14" s="47">
        <f>(_xlfn.XLOOKUP(K14,working!$R$3:$R$5,working!$S$3:$S$5,"0")+_xlfn.XLOOKUP(O14,working!$R$3:$R$5,working!$S$3:$S$5,"0")+_xlfn.XLOOKUP(S14,working!$R$3:$R$5,working!$S$3:$S$5,"0"))/15</f>
        <v>0</v>
      </c>
      <c r="AC14" s="4"/>
    </row>
  </sheetData>
  <mergeCells count="39">
    <mergeCell ref="N2:U3"/>
    <mergeCell ref="J2:J3"/>
    <mergeCell ref="K2:K3"/>
    <mergeCell ref="L2:L3"/>
    <mergeCell ref="M2:M3"/>
    <mergeCell ref="A2:E3"/>
    <mergeCell ref="F2:F3"/>
    <mergeCell ref="G2:G3"/>
    <mergeCell ref="H2:H3"/>
    <mergeCell ref="I2:I3"/>
    <mergeCell ref="T4:T6"/>
    <mergeCell ref="U4:U6"/>
    <mergeCell ref="H5:H6"/>
    <mergeCell ref="I5:I6"/>
    <mergeCell ref="J5:J6"/>
    <mergeCell ref="K5:K6"/>
    <mergeCell ref="L5:L6"/>
    <mergeCell ref="M5:M6"/>
    <mergeCell ref="N5:N6"/>
    <mergeCell ref="O5:O6"/>
    <mergeCell ref="H4:K4"/>
    <mergeCell ref="L4:O4"/>
    <mergeCell ref="P4:S4"/>
    <mergeCell ref="P5:P6"/>
    <mergeCell ref="Q5:Q6"/>
    <mergeCell ref="R5:R6"/>
    <mergeCell ref="S5:S6"/>
    <mergeCell ref="A6:B6"/>
    <mergeCell ref="C6:G6"/>
    <mergeCell ref="A4:G5"/>
    <mergeCell ref="A7:B14"/>
    <mergeCell ref="C7:G7"/>
    <mergeCell ref="C8:G8"/>
    <mergeCell ref="C9:G9"/>
    <mergeCell ref="C10:G10"/>
    <mergeCell ref="C11:G11"/>
    <mergeCell ref="C12:G12"/>
    <mergeCell ref="C13:G13"/>
    <mergeCell ref="C14:G14"/>
  </mergeCells>
  <conditionalFormatting sqref="F2:F3">
    <cfRule type="colorScale" priority="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">
    <cfRule type="cellIs" dxfId="545" priority="13" operator="equal">
      <formula>"Nailed It"</formula>
    </cfRule>
    <cfRule type="cellIs" dxfId="544" priority="14" operator="equal">
      <formula>"Getting there"</formula>
    </cfRule>
    <cfRule type="cellIs" dxfId="543" priority="15" operator="equal">
      <formula>"Not Sure"</formula>
    </cfRule>
    <cfRule type="containsText" dxfId="542" priority="16" operator="containsText" text="Not Started">
      <formula>NOT(ISERROR(SEARCH("Not Started",H2)))</formula>
    </cfRule>
    <cfRule type="containsText" dxfId="541" priority="17" operator="containsText" text="Started">
      <formula>NOT(ISERROR(SEARCH("Started",H2)))</formula>
    </cfRule>
    <cfRule type="containsText" dxfId="540" priority="18" operator="containsText" text="Completed">
      <formula>NOT(ISERROR(SEARCH("Completed",H2)))</formula>
    </cfRule>
  </conditionalFormatting>
  <conditionalFormatting sqref="H7:K14">
    <cfRule type="containsText" dxfId="539" priority="83" operator="containsText" text="Completed">
      <formula>NOT(ISERROR(SEARCH("Completed",H7)))</formula>
    </cfRule>
    <cfRule type="containsText" dxfId="538" priority="82" operator="containsText" text="Started">
      <formula>NOT(ISERROR(SEARCH("Started",H7)))</formula>
    </cfRule>
  </conditionalFormatting>
  <conditionalFormatting sqref="H7:L14">
    <cfRule type="containsText" dxfId="537" priority="81" operator="containsText" text="Not Started">
      <formula>NOT(ISERROR(SEARCH("Not Started",H7)))</formula>
    </cfRule>
  </conditionalFormatting>
  <conditionalFormatting sqref="J2">
    <cfRule type="cellIs" dxfId="536" priority="7" operator="equal">
      <formula>"Nailed It"</formula>
    </cfRule>
    <cfRule type="cellIs" dxfId="535" priority="8" operator="equal">
      <formula>"Getting there"</formula>
    </cfRule>
    <cfRule type="cellIs" dxfId="534" priority="9" operator="equal">
      <formula>"Not Sure"</formula>
    </cfRule>
    <cfRule type="containsText" dxfId="533" priority="10" operator="containsText" text="Not Started">
      <formula>NOT(ISERROR(SEARCH("Not Started",J2)))</formula>
    </cfRule>
    <cfRule type="containsText" dxfId="532" priority="11" operator="containsText" text="Started">
      <formula>NOT(ISERROR(SEARCH("Started",J2)))</formula>
    </cfRule>
    <cfRule type="containsText" dxfId="531" priority="12" operator="containsText" text="Completed">
      <formula>NOT(ISERROR(SEARCH("Completed",J2)))</formula>
    </cfRule>
  </conditionalFormatting>
  <conditionalFormatting sqref="L2">
    <cfRule type="cellIs" dxfId="530" priority="2" operator="equal">
      <formula>"Getting there"</formula>
    </cfRule>
    <cfRule type="cellIs" dxfId="529" priority="3" operator="equal">
      <formula>"Not Sure"</formula>
    </cfRule>
    <cfRule type="containsText" dxfId="528" priority="4" operator="containsText" text="Not Started">
      <formula>NOT(ISERROR(SEARCH("Not Started",L2)))</formula>
    </cfRule>
    <cfRule type="containsText" dxfId="527" priority="5" operator="containsText" text="Started">
      <formula>NOT(ISERROR(SEARCH("Started",L2)))</formula>
    </cfRule>
    <cfRule type="containsText" dxfId="526" priority="6" operator="containsText" text="Completed">
      <formula>NOT(ISERROR(SEARCH("Completed",L2)))</formula>
    </cfRule>
    <cfRule type="cellIs" dxfId="525" priority="1" operator="equal">
      <formula>"Nailed It"</formula>
    </cfRule>
  </conditionalFormatting>
  <conditionalFormatting sqref="L7:L8 P7:P10 R7:S9 N7:O7">
    <cfRule type="containsText" dxfId="524" priority="105" operator="containsText" text="Started">
      <formula>NOT(ISERROR(SEARCH("Started",L7)))</formula>
    </cfRule>
  </conditionalFormatting>
  <conditionalFormatting sqref="L7:L8">
    <cfRule type="containsText" dxfId="523" priority="99" operator="containsText" text="Started">
      <formula>NOT(ISERROR(SEARCH("Started",L7)))</formula>
    </cfRule>
  </conditionalFormatting>
  <conditionalFormatting sqref="L9:L14 N9:O14">
    <cfRule type="containsText" dxfId="522" priority="95" operator="containsText" text="Completed">
      <formula>NOT(ISERROR(SEARCH("Completed",L9)))</formula>
    </cfRule>
  </conditionalFormatting>
  <conditionalFormatting sqref="M7:M14">
    <cfRule type="containsText" dxfId="521" priority="38" operator="containsText" text="Started">
      <formula>NOT(ISERROR(SEARCH("Started",M7)))</formula>
    </cfRule>
    <cfRule type="containsText" dxfId="520" priority="39" operator="containsText" text="Completed">
      <formula>NOT(ISERROR(SEARCH("Completed",M7)))</formula>
    </cfRule>
    <cfRule type="containsText" dxfId="519" priority="37" operator="containsText" text="Not Started">
      <formula>NOT(ISERROR(SEARCH("Not Started",M7)))</formula>
    </cfRule>
  </conditionalFormatting>
  <conditionalFormatting sqref="N2"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O7 L7:L8 R7:S9 P7:P10">
    <cfRule type="containsText" dxfId="518" priority="106" operator="containsText" text="Completed">
      <formula>NOT(ISERROR(SEARCH("Completed",L7)))</formula>
    </cfRule>
  </conditionalFormatting>
  <conditionalFormatting sqref="N8:O8">
    <cfRule type="containsText" dxfId="517" priority="56" operator="containsText" text="Started">
      <formula>NOT(ISERROR(SEARCH("Started",N8)))</formula>
    </cfRule>
    <cfRule type="containsText" dxfId="516" priority="57" operator="containsText" text="Completed">
      <formula>NOT(ISERROR(SEARCH("Completed",N8)))</formula>
    </cfRule>
  </conditionalFormatting>
  <conditionalFormatting sqref="N9:O14 L9:L14">
    <cfRule type="containsText" dxfId="515" priority="94" operator="containsText" text="Started">
      <formula>NOT(ISERROR(SEARCH("Started",L9)))</formula>
    </cfRule>
  </conditionalFormatting>
  <conditionalFormatting sqref="N7:P14 R11:S14">
    <cfRule type="containsText" dxfId="514" priority="84" operator="containsText" text="Not Started">
      <formula>NOT(ISERROR(SEARCH("Not Started",N7)))</formula>
    </cfRule>
  </conditionalFormatting>
  <conditionalFormatting sqref="O7:O14 S7:S14 K7:K14">
    <cfRule type="cellIs" dxfId="513" priority="78" operator="equal">
      <formula>"Nailed It"</formula>
    </cfRule>
    <cfRule type="cellIs" dxfId="512" priority="79" operator="equal">
      <formula>"Getting there"</formula>
    </cfRule>
    <cfRule type="cellIs" dxfId="511" priority="80" operator="equal">
      <formula>"Not Sure"</formula>
    </cfRule>
  </conditionalFormatting>
  <conditionalFormatting sqref="P7:P8">
    <cfRule type="containsText" dxfId="510" priority="98" operator="containsText" text="Started">
      <formula>NOT(ISERROR(SEARCH("Started",P7)))</formula>
    </cfRule>
  </conditionalFormatting>
  <conditionalFormatting sqref="P11:P14 R11:S14">
    <cfRule type="containsText" dxfId="509" priority="85" operator="containsText" text="Started">
      <formula>NOT(ISERROR(SEARCH("Started",P11)))</formula>
    </cfRule>
    <cfRule type="containsText" dxfId="508" priority="86" operator="containsText" text="Completed">
      <formula>NOT(ISERROR(SEARCH("Completed",P11)))</formula>
    </cfRule>
  </conditionalFormatting>
  <conditionalFormatting sqref="Q7:Q14">
    <cfRule type="containsText" dxfId="507" priority="36" operator="containsText" text="Completed">
      <formula>NOT(ISERROR(SEARCH("Completed",Q7)))</formula>
    </cfRule>
    <cfRule type="containsText" dxfId="506" priority="35" operator="containsText" text="Started">
      <formula>NOT(ISERROR(SEARCH("Started",Q7)))</formula>
    </cfRule>
    <cfRule type="containsText" dxfId="505" priority="34" operator="containsText" text="Not Started">
      <formula>NOT(ISERROR(SEARCH("Not Started",Q7)))</formula>
    </cfRule>
  </conditionalFormatting>
  <conditionalFormatting sqref="R7:S9">
    <cfRule type="containsText" dxfId="504" priority="93" operator="containsText" text="Not Started">
      <formula>NOT(ISERROR(SEARCH("Not Started",R7)))</formula>
    </cfRule>
  </conditionalFormatting>
  <conditionalFormatting sqref="R10:S10">
    <cfRule type="containsText" dxfId="503" priority="50" operator="containsText" text="Started">
      <formula>NOT(ISERROR(SEARCH("Started",R10)))</formula>
    </cfRule>
    <cfRule type="containsText" dxfId="502" priority="51" operator="containsText" text="Completed">
      <formula>NOT(ISERROR(SEARCH("Completed",R10)))</formula>
    </cfRule>
    <cfRule type="containsText" dxfId="501" priority="49" operator="containsText" text="Not Started">
      <formula>NOT(ISERROR(SEARCH("Not Started",R10)))</formula>
    </cfRule>
  </conditionalFormatting>
  <conditionalFormatting sqref="T4:T1048576">
    <cfRule type="colorScale" priority="10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:T14">
    <cfRule type="colorScale" priority="206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07">
      <colorScale>
        <cfvo type="min"/>
        <cfvo type="max"/>
        <color rgb="FFF8696B"/>
        <color rgb="FFFCFCFF"/>
      </colorScale>
    </cfRule>
  </conditionalFormatting>
  <conditionalFormatting sqref="U7:U14">
    <cfRule type="colorScale" priority="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dataValidations count="1">
    <dataValidation type="list" allowBlank="1" showInputMessage="1" showErrorMessage="1" sqref="K10:K14" xr:uid="{6742DDDF-074D-4898-B174-89F4F0BD7E2B}">
      <formula1>#REF!</formula1>
    </dataValidation>
  </dataValidations>
  <hyperlinks>
    <hyperlink ref="A4:G5" location="Dashboard!A1" display="TOPIC" xr:uid="{1CB6EE8D-2EAB-44C8-A536-B512F1B8FC17}"/>
  </hyperlinks>
  <pageMargins left="0.7" right="0.7" top="0.75" bottom="0.75" header="0.3" footer="0.3"/>
  <pageSetup orientation="portrait" horizontalDpi="360" verticalDpi="36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error="Please select date from list" xr:uid="{8E0EE7C3-91E0-4239-B129-BE6B6F559473}">
          <x14:formula1>
            <xm:f>working!$C$18:$C$564</xm:f>
          </x14:formula1>
          <xm:sqref>J7:J14 R7:R14 N7:N14</xm:sqref>
        </x14:dataValidation>
        <x14:dataValidation type="list" allowBlank="1" showInputMessage="1" showErrorMessage="1" xr:uid="{D98FA06C-47E3-44B1-9DE8-42A101787066}">
          <x14:formula1>
            <xm:f>working!$P$3:$P$5</xm:f>
          </x14:formula1>
          <xm:sqref>H7:H14 L7:L14 P7:P14</xm:sqref>
        </x14:dataValidation>
        <x14:dataValidation type="list" allowBlank="1" showInputMessage="1" showErrorMessage="1" xr:uid="{E3F9E36F-FE84-4A59-9B1E-C585D60B228D}">
          <x14:formula1>
            <xm:f>working!$Q$3:$Q$17</xm:f>
          </x14:formula1>
          <xm:sqref>I7:I14 M7:M14 Q7:Q14</xm:sqref>
        </x14:dataValidation>
        <x14:dataValidation type="list" allowBlank="1" showInputMessage="1" showErrorMessage="1" xr:uid="{FB83F8F0-941F-4E6F-9891-7A19D74C0218}">
          <x14:formula1>
            <xm:f>working!$R$3:$R$5</xm:f>
          </x14:formula1>
          <xm:sqref>K7:K9 O7:O14 S7:S14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68DB5A-F6D8-4F98-8E14-CCC8ACB1C58D}">
  <sheetPr codeName="Sheet5">
    <tabColor theme="9" tint="0.39997558519241921"/>
  </sheetPr>
  <dimension ref="A1:AD8"/>
  <sheetViews>
    <sheetView zoomScale="70" zoomScaleNormal="70" zoomScaleSheetLayoutView="50" workbookViewId="0">
      <selection activeCell="U4" sqref="T4:U6"/>
    </sheetView>
  </sheetViews>
  <sheetFormatPr defaultRowHeight="15" x14ac:dyDescent="0.25"/>
  <cols>
    <col min="2" max="2" width="12.85546875" customWidth="1"/>
    <col min="4" max="4" width="11.85546875" bestFit="1" customWidth="1"/>
    <col min="6" max="6" width="13.5703125" customWidth="1"/>
    <col min="7" max="7" width="8.85546875" bestFit="1" customWidth="1"/>
    <col min="8" max="8" width="9.85546875" customWidth="1"/>
    <col min="9" max="9" width="11" bestFit="1" customWidth="1"/>
    <col min="10" max="10" width="10.140625" customWidth="1"/>
    <col min="11" max="11" width="10.5703125" customWidth="1"/>
    <col min="12" max="12" width="9.28515625" customWidth="1"/>
    <col min="13" max="13" width="11" customWidth="1"/>
    <col min="14" max="14" width="9.28515625" customWidth="1"/>
    <col min="15" max="15" width="10.140625" customWidth="1"/>
    <col min="16" max="16" width="9.28515625" customWidth="1"/>
    <col min="17" max="17" width="11" customWidth="1"/>
    <col min="18" max="18" width="9.28515625" customWidth="1"/>
    <col min="19" max="19" width="11.28515625" customWidth="1"/>
    <col min="20" max="20" width="10.85546875" customWidth="1"/>
    <col min="21" max="21" width="11.140625" style="1" customWidth="1"/>
    <col min="28" max="32" width="8.7109375" customWidth="1"/>
  </cols>
  <sheetData>
    <row r="1" spans="1:30" ht="6" customHeight="1" thickBot="1" x14ac:dyDescent="0.3"/>
    <row r="2" spans="1:30" s="40" customFormat="1" ht="18.600000000000001" customHeight="1" thickBot="1" x14ac:dyDescent="0.3">
      <c r="A2" s="231" t="s">
        <v>17</v>
      </c>
      <c r="B2" s="232"/>
      <c r="C2" s="232"/>
      <c r="D2" s="232"/>
      <c r="E2" s="233"/>
      <c r="F2" s="237">
        <f>COUNTIF(H7:S8,"Completed")/6</f>
        <v>0</v>
      </c>
      <c r="G2" s="239"/>
      <c r="H2" s="252" t="s">
        <v>28</v>
      </c>
      <c r="I2" s="254">
        <f>COUNTIF(H7:S8,H2)/6</f>
        <v>0</v>
      </c>
      <c r="J2" s="252" t="s">
        <v>21</v>
      </c>
      <c r="K2" s="315">
        <f>COUNTIF(H7:S8,J2)/6</f>
        <v>0.16666666666666666</v>
      </c>
      <c r="L2" s="252" t="s">
        <v>22</v>
      </c>
      <c r="M2" s="317">
        <f>COUNTIF(H7:S8,L2)/6</f>
        <v>0</v>
      </c>
      <c r="N2" s="293"/>
      <c r="O2" s="258"/>
      <c r="P2" s="258"/>
      <c r="Q2" s="258"/>
      <c r="R2" s="258"/>
      <c r="S2" s="258"/>
      <c r="T2" s="258"/>
      <c r="U2" s="259"/>
      <c r="V2"/>
      <c r="W2"/>
    </row>
    <row r="3" spans="1:30" s="40" customFormat="1" ht="29.45" customHeight="1" thickBot="1" x14ac:dyDescent="0.3">
      <c r="A3" s="309"/>
      <c r="B3" s="310"/>
      <c r="C3" s="310"/>
      <c r="D3" s="310"/>
      <c r="E3" s="311"/>
      <c r="F3" s="238"/>
      <c r="G3" s="312"/>
      <c r="H3" s="313"/>
      <c r="I3" s="314"/>
      <c r="J3" s="253"/>
      <c r="K3" s="316"/>
      <c r="L3" s="252"/>
      <c r="M3" s="318"/>
      <c r="N3" s="294"/>
      <c r="O3" s="295"/>
      <c r="P3" s="295"/>
      <c r="Q3" s="295"/>
      <c r="R3" s="295"/>
      <c r="S3" s="295"/>
      <c r="T3" s="295"/>
      <c r="U3" s="296"/>
      <c r="V3"/>
      <c r="W3"/>
    </row>
    <row r="4" spans="1:30" ht="15" customHeight="1" thickBot="1" x14ac:dyDescent="0.3">
      <c r="A4" s="297" t="s">
        <v>0</v>
      </c>
      <c r="B4" s="298"/>
      <c r="C4" s="298"/>
      <c r="D4" s="298"/>
      <c r="E4" s="298"/>
      <c r="F4" s="298"/>
      <c r="G4" s="299"/>
      <c r="H4" s="277" t="s">
        <v>2</v>
      </c>
      <c r="I4" s="278"/>
      <c r="J4" s="278"/>
      <c r="K4" s="279"/>
      <c r="L4" s="303" t="s">
        <v>4</v>
      </c>
      <c r="M4" s="304"/>
      <c r="N4" s="304"/>
      <c r="O4" s="305"/>
      <c r="P4" s="306" t="s">
        <v>5</v>
      </c>
      <c r="Q4" s="307"/>
      <c r="R4" s="307"/>
      <c r="S4" s="308"/>
      <c r="T4" s="280" t="s">
        <v>16</v>
      </c>
      <c r="U4" s="319" t="s">
        <v>15</v>
      </c>
    </row>
    <row r="5" spans="1:30" ht="21.6" customHeight="1" thickBot="1" x14ac:dyDescent="0.3">
      <c r="A5" s="300"/>
      <c r="B5" s="301"/>
      <c r="C5" s="301"/>
      <c r="D5" s="301"/>
      <c r="E5" s="301"/>
      <c r="F5" s="301"/>
      <c r="G5" s="302"/>
      <c r="H5" s="289" t="s">
        <v>3</v>
      </c>
      <c r="I5" s="291" t="s">
        <v>19</v>
      </c>
      <c r="J5" s="289" t="s">
        <v>13</v>
      </c>
      <c r="K5" s="291" t="s">
        <v>18</v>
      </c>
      <c r="L5" s="292" t="s">
        <v>3</v>
      </c>
      <c r="M5" s="283" t="s">
        <v>19</v>
      </c>
      <c r="N5" s="292" t="s">
        <v>13</v>
      </c>
      <c r="O5" s="283" t="s">
        <v>18</v>
      </c>
      <c r="P5" s="285" t="s">
        <v>3</v>
      </c>
      <c r="Q5" s="287" t="s">
        <v>19</v>
      </c>
      <c r="R5" s="285" t="s">
        <v>13</v>
      </c>
      <c r="S5" s="287" t="s">
        <v>18</v>
      </c>
      <c r="T5" s="281"/>
      <c r="U5" s="320"/>
    </row>
    <row r="6" spans="1:30" ht="30" customHeight="1" thickBot="1" x14ac:dyDescent="0.3">
      <c r="A6" s="240" t="s">
        <v>12</v>
      </c>
      <c r="B6" s="241"/>
      <c r="C6" s="242" t="s">
        <v>1</v>
      </c>
      <c r="D6" s="243"/>
      <c r="E6" s="243"/>
      <c r="F6" s="243"/>
      <c r="G6" s="243"/>
      <c r="H6" s="290"/>
      <c r="I6" s="290"/>
      <c r="J6" s="290"/>
      <c r="K6" s="290"/>
      <c r="L6" s="284"/>
      <c r="M6" s="284"/>
      <c r="N6" s="284"/>
      <c r="O6" s="284"/>
      <c r="P6" s="286"/>
      <c r="Q6" s="288"/>
      <c r="R6" s="286"/>
      <c r="S6" s="286"/>
      <c r="T6" s="282"/>
      <c r="U6" s="321"/>
      <c r="AC6" s="4"/>
      <c r="AD6" s="9"/>
    </row>
    <row r="7" spans="1:30" ht="114" customHeight="1" x14ac:dyDescent="0.25">
      <c r="A7" s="215" t="s">
        <v>37</v>
      </c>
      <c r="B7" s="216"/>
      <c r="C7" s="197" t="s">
        <v>38</v>
      </c>
      <c r="D7" s="208"/>
      <c r="E7" s="208"/>
      <c r="F7" s="208"/>
      <c r="G7" s="209"/>
      <c r="H7" s="25" t="s">
        <v>7</v>
      </c>
      <c r="I7" s="20" t="s">
        <v>10</v>
      </c>
      <c r="J7" s="3">
        <v>45358</v>
      </c>
      <c r="K7" s="29" t="s">
        <v>21</v>
      </c>
      <c r="L7" s="25" t="s">
        <v>6</v>
      </c>
      <c r="M7" s="20"/>
      <c r="N7" s="3"/>
      <c r="O7" s="29"/>
      <c r="P7" s="25" t="s">
        <v>6</v>
      </c>
      <c r="Q7" s="20"/>
      <c r="R7" s="3"/>
      <c r="S7" s="29"/>
      <c r="T7" s="36">
        <f>COUNTIF(H7:S7,"completed")/3</f>
        <v>0</v>
      </c>
      <c r="U7" s="47">
        <f>(_xlfn.XLOOKUP(K7,working!$R$3:$R$5,working!$S$3:$S$5,"0")+_xlfn.XLOOKUP(O7,working!$R$3:$R$5,working!$S$3:$S$5,"0")+_xlfn.XLOOKUP(S7,working!$R$3:$R$5,working!$S$3:$S$5,"0"))/15</f>
        <v>0.26666666666666666</v>
      </c>
      <c r="AC7" s="4"/>
    </row>
    <row r="8" spans="1:30" ht="92.85" customHeight="1" thickBot="1" x14ac:dyDescent="0.3">
      <c r="A8" s="219"/>
      <c r="B8" s="220"/>
      <c r="C8" s="205" t="s">
        <v>72</v>
      </c>
      <c r="D8" s="213"/>
      <c r="E8" s="213"/>
      <c r="F8" s="213"/>
      <c r="G8" s="214"/>
      <c r="H8" s="32" t="s">
        <v>6</v>
      </c>
      <c r="I8" s="33"/>
      <c r="J8" s="34"/>
      <c r="K8" s="134"/>
      <c r="L8" s="32" t="s">
        <v>6</v>
      </c>
      <c r="M8" s="33"/>
      <c r="N8" s="34"/>
      <c r="O8" s="134"/>
      <c r="P8" s="32" t="s">
        <v>6</v>
      </c>
      <c r="Q8" s="33"/>
      <c r="R8" s="34"/>
      <c r="S8" s="134"/>
      <c r="T8" s="36">
        <f>COUNTIF(H8:S8,"completed")/3</f>
        <v>0</v>
      </c>
      <c r="U8" s="47">
        <f>(_xlfn.XLOOKUP(K8,working!$R$3:$R$5,working!$S$3:$S$5,"0")+_xlfn.XLOOKUP(O8,working!$R$3:$R$5,working!$S$3:$S$5,"0")+_xlfn.XLOOKUP(S8,working!$R$3:$R$5,working!$S$3:$S$5,"0"))/15</f>
        <v>0</v>
      </c>
      <c r="AC8" s="4"/>
    </row>
  </sheetData>
  <mergeCells count="33">
    <mergeCell ref="N2:U3"/>
    <mergeCell ref="J2:J3"/>
    <mergeCell ref="K2:K3"/>
    <mergeCell ref="L2:L3"/>
    <mergeCell ref="M2:M3"/>
    <mergeCell ref="A2:E3"/>
    <mergeCell ref="F2:F3"/>
    <mergeCell ref="G2:G3"/>
    <mergeCell ref="H2:H3"/>
    <mergeCell ref="I2:I3"/>
    <mergeCell ref="T4:T6"/>
    <mergeCell ref="U4:U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R5:R6"/>
    <mergeCell ref="S5:S6"/>
    <mergeCell ref="A4:G5"/>
    <mergeCell ref="H4:K4"/>
    <mergeCell ref="L4:O4"/>
    <mergeCell ref="P4:S4"/>
    <mergeCell ref="A7:B8"/>
    <mergeCell ref="C7:G7"/>
    <mergeCell ref="C8:G8"/>
    <mergeCell ref="A6:B6"/>
    <mergeCell ref="C6:G6"/>
  </mergeCells>
  <conditionalFormatting sqref="F2:F3">
    <cfRule type="colorScale" priority="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">
    <cfRule type="cellIs" dxfId="500" priority="13" operator="equal">
      <formula>"Nailed It"</formula>
    </cfRule>
    <cfRule type="cellIs" dxfId="499" priority="14" operator="equal">
      <formula>"Getting there"</formula>
    </cfRule>
    <cfRule type="cellIs" dxfId="498" priority="15" operator="equal">
      <formula>"Not Sure"</formula>
    </cfRule>
    <cfRule type="containsText" dxfId="497" priority="16" operator="containsText" text="Not Started">
      <formula>NOT(ISERROR(SEARCH("Not Started",H2)))</formula>
    </cfRule>
    <cfRule type="containsText" dxfId="496" priority="17" operator="containsText" text="Started">
      <formula>NOT(ISERROR(SEARCH("Started",H2)))</formula>
    </cfRule>
    <cfRule type="containsText" dxfId="495" priority="18" operator="containsText" text="Completed">
      <formula>NOT(ISERROR(SEARCH("Completed",H2)))</formula>
    </cfRule>
  </conditionalFormatting>
  <conditionalFormatting sqref="H7:L8">
    <cfRule type="containsText" dxfId="494" priority="107" operator="containsText" text="Not Started">
      <formula>NOT(ISERROR(SEARCH("Not Started",H7)))</formula>
    </cfRule>
    <cfRule type="containsText" dxfId="493" priority="108" operator="containsText" text="Started">
      <formula>NOT(ISERROR(SEARCH("Started",H7)))</formula>
    </cfRule>
    <cfRule type="containsText" dxfId="492" priority="109" operator="containsText" text="Completed">
      <formula>NOT(ISERROR(SEARCH("Completed",H7)))</formula>
    </cfRule>
  </conditionalFormatting>
  <conditionalFormatting sqref="J2">
    <cfRule type="containsText" dxfId="491" priority="11" operator="containsText" text="Started">
      <formula>NOT(ISERROR(SEARCH("Started",J2)))</formula>
    </cfRule>
    <cfRule type="cellIs" dxfId="490" priority="7" operator="equal">
      <formula>"Nailed It"</formula>
    </cfRule>
    <cfRule type="cellIs" dxfId="489" priority="8" operator="equal">
      <formula>"Getting there"</formula>
    </cfRule>
    <cfRule type="cellIs" dxfId="488" priority="9" operator="equal">
      <formula>"Not Sure"</formula>
    </cfRule>
    <cfRule type="containsText" dxfId="487" priority="10" operator="containsText" text="Not Started">
      <formula>NOT(ISERROR(SEARCH("Not Started",J2)))</formula>
    </cfRule>
    <cfRule type="containsText" dxfId="486" priority="12" operator="containsText" text="Completed">
      <formula>NOT(ISERROR(SEARCH("Completed",J2)))</formula>
    </cfRule>
  </conditionalFormatting>
  <conditionalFormatting sqref="L2">
    <cfRule type="cellIs" dxfId="485" priority="2" operator="equal">
      <formula>"Getting there"</formula>
    </cfRule>
    <cfRule type="cellIs" dxfId="484" priority="3" operator="equal">
      <formula>"Not Sure"</formula>
    </cfRule>
    <cfRule type="containsText" dxfId="483" priority="4" operator="containsText" text="Not Started">
      <formula>NOT(ISERROR(SEARCH("Not Started",L2)))</formula>
    </cfRule>
    <cfRule type="containsText" dxfId="482" priority="5" operator="containsText" text="Started">
      <formula>NOT(ISERROR(SEARCH("Started",L2)))</formula>
    </cfRule>
    <cfRule type="cellIs" dxfId="481" priority="1" operator="equal">
      <formula>"Nailed It"</formula>
    </cfRule>
    <cfRule type="containsText" dxfId="480" priority="6" operator="containsText" text="Completed">
      <formula>NOT(ISERROR(SEARCH("Completed",L2)))</formula>
    </cfRule>
  </conditionalFormatting>
  <conditionalFormatting sqref="M7:M8">
    <cfRule type="containsText" dxfId="479" priority="53" operator="containsText" text="Started">
      <formula>NOT(ISERROR(SEARCH("Started",M7)))</formula>
    </cfRule>
    <cfRule type="containsText" dxfId="478" priority="52" operator="containsText" text="Not Started">
      <formula>NOT(ISERROR(SEARCH("Not Started",M7)))</formula>
    </cfRule>
    <cfRule type="containsText" dxfId="477" priority="54" operator="containsText" text="Completed">
      <formula>NOT(ISERROR(SEARCH("Completed",M7)))</formula>
    </cfRule>
  </conditionalFormatting>
  <conditionalFormatting sqref="N2"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7:P8 R7:S8">
    <cfRule type="containsText" dxfId="476" priority="119" operator="containsText" text="Not Started">
      <formula>NOT(ISERROR(SEARCH("Not Started",N7)))</formula>
    </cfRule>
    <cfRule type="containsText" dxfId="475" priority="131" operator="containsText" text="Started">
      <formula>NOT(ISERROR(SEARCH("Started",N7)))</formula>
    </cfRule>
    <cfRule type="containsText" dxfId="474" priority="132" operator="containsText" text="Completed">
      <formula>NOT(ISERROR(SEARCH("Completed",N7)))</formula>
    </cfRule>
  </conditionalFormatting>
  <conditionalFormatting sqref="O7:O8 S7:S8 K7:K8">
    <cfRule type="cellIs" dxfId="473" priority="106" operator="equal">
      <formula>"Not Sure"</formula>
    </cfRule>
    <cfRule type="cellIs" dxfId="472" priority="104" operator="equal">
      <formula>"Nailed It"</formula>
    </cfRule>
    <cfRule type="cellIs" dxfId="471" priority="105" operator="equal">
      <formula>"Getting there"</formula>
    </cfRule>
  </conditionalFormatting>
  <conditionalFormatting sqref="O7:O8">
    <cfRule type="containsText" dxfId="470" priority="40" operator="containsText" text="Not Started">
      <formula>NOT(ISERROR(SEARCH("Not Started",O7)))</formula>
    </cfRule>
    <cfRule type="containsText" dxfId="469" priority="41" operator="containsText" text="Started">
      <formula>NOT(ISERROR(SEARCH("Started",O7)))</formula>
    </cfRule>
    <cfRule type="containsText" dxfId="468" priority="42" operator="containsText" text="Completed">
      <formula>NOT(ISERROR(SEARCH("Completed",O7)))</formula>
    </cfRule>
  </conditionalFormatting>
  <conditionalFormatting sqref="Q7:Q8">
    <cfRule type="containsText" dxfId="467" priority="50" operator="containsText" text="Started">
      <formula>NOT(ISERROR(SEARCH("Started",Q7)))</formula>
    </cfRule>
    <cfRule type="containsText" dxfId="466" priority="51" operator="containsText" text="Completed">
      <formula>NOT(ISERROR(SEARCH("Completed",Q7)))</formula>
    </cfRule>
    <cfRule type="containsText" dxfId="465" priority="49" operator="containsText" text="Not Started">
      <formula>NOT(ISERROR(SEARCH("Not Started",Q7)))</formula>
    </cfRule>
  </conditionalFormatting>
  <conditionalFormatting sqref="S7:S8">
    <cfRule type="containsText" dxfId="464" priority="39" operator="containsText" text="Completed">
      <formula>NOT(ISERROR(SEARCH("Completed",S7)))</formula>
    </cfRule>
    <cfRule type="containsText" dxfId="463" priority="38" operator="containsText" text="Started">
      <formula>NOT(ISERROR(SEARCH("Started",S7)))</formula>
    </cfRule>
    <cfRule type="containsText" dxfId="462" priority="37" operator="containsText" text="Not Started">
      <formula>NOT(ISERROR(SEARCH("Not Started",S7)))</formula>
    </cfRule>
  </conditionalFormatting>
  <conditionalFormatting sqref="T4:T1048576">
    <cfRule type="colorScale" priority="1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:T8">
    <cfRule type="colorScale" priority="39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96">
      <colorScale>
        <cfvo type="min"/>
        <cfvo type="max"/>
        <color rgb="FFF8696B"/>
        <color rgb="FFFCFCFF"/>
      </colorScale>
    </cfRule>
  </conditionalFormatting>
  <conditionalFormatting sqref="U7:U8">
    <cfRule type="colorScale" priority="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hyperlinks>
    <hyperlink ref="A4:G5" location="Dashboard!A1" display="TOPIC" xr:uid="{8DF1A087-3CC5-4580-B2A1-9FBCEA162117}"/>
  </hyperlinks>
  <pageMargins left="0.7" right="0.7" top="0.75" bottom="0.75" header="0.3" footer="0.3"/>
  <pageSetup orientation="portrait" horizontalDpi="360" verticalDpi="36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error="Please select date from list" xr:uid="{C9A2F793-0F32-4454-86BF-14A81CA2B4A3}">
          <x14:formula1>
            <xm:f>working!$C$18:$C$564</xm:f>
          </x14:formula1>
          <xm:sqref>J7:J8 R7:R8 N7:N8</xm:sqref>
        </x14:dataValidation>
        <x14:dataValidation type="list" allowBlank="1" showInputMessage="1" showErrorMessage="1" xr:uid="{7869C9EC-E478-4EC7-B700-276082BCF369}">
          <x14:formula1>
            <xm:f>working!$Q$3:$Q$17</xm:f>
          </x14:formula1>
          <xm:sqref>I7:I8 M7:M8 Q7:Q8</xm:sqref>
        </x14:dataValidation>
        <x14:dataValidation type="list" allowBlank="1" showInputMessage="1" showErrorMessage="1" xr:uid="{61912FD1-CC2F-4110-8875-84576880ED8C}">
          <x14:formula1>
            <xm:f>working!$R$3:$R$5</xm:f>
          </x14:formula1>
          <xm:sqref>K7:K8 O7:O8 S7:S8</xm:sqref>
        </x14:dataValidation>
        <x14:dataValidation type="list" allowBlank="1" showInputMessage="1" showErrorMessage="1" xr:uid="{A9D4AF69-DD36-4DCF-95F8-BE8F037D60E7}">
          <x14:formula1>
            <xm:f>working!$P$3:$P$5</xm:f>
          </x14:formula1>
          <xm:sqref>H7:H8 L7:L8 P7:P8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234AEC-47B5-41D1-BFD5-26FD480156B3}">
  <sheetPr codeName="Sheet6">
    <tabColor theme="9" tint="0.39997558519241921"/>
  </sheetPr>
  <dimension ref="A1:AD9"/>
  <sheetViews>
    <sheetView zoomScale="70" zoomScaleNormal="70" zoomScaleSheetLayoutView="50" workbookViewId="0">
      <selection activeCell="O7" sqref="O7"/>
    </sheetView>
  </sheetViews>
  <sheetFormatPr defaultRowHeight="15" x14ac:dyDescent="0.25"/>
  <cols>
    <col min="2" max="2" width="12.85546875" customWidth="1"/>
    <col min="4" max="4" width="11.85546875" bestFit="1" customWidth="1"/>
    <col min="6" max="6" width="10" customWidth="1"/>
    <col min="7" max="7" width="8.85546875" bestFit="1" customWidth="1"/>
    <col min="8" max="8" width="9.85546875" customWidth="1"/>
    <col min="9" max="9" width="11" bestFit="1" customWidth="1"/>
    <col min="10" max="10" width="10.140625" customWidth="1"/>
    <col min="11" max="11" width="10.5703125" customWidth="1"/>
    <col min="12" max="12" width="9.28515625" customWidth="1"/>
    <col min="13" max="13" width="11" customWidth="1"/>
    <col min="14" max="14" width="9.28515625" customWidth="1"/>
    <col min="15" max="15" width="10.140625" customWidth="1"/>
    <col min="16" max="16" width="9.28515625" customWidth="1"/>
    <col min="17" max="17" width="11" customWidth="1"/>
    <col min="18" max="18" width="9.28515625" customWidth="1"/>
    <col min="19" max="19" width="11.28515625" customWidth="1"/>
    <col min="20" max="20" width="10.85546875" customWidth="1"/>
    <col min="21" max="21" width="11.140625" style="1" customWidth="1"/>
    <col min="28" max="32" width="8.7109375" customWidth="1"/>
  </cols>
  <sheetData>
    <row r="1" spans="1:30" ht="8.4499999999999993" customHeight="1" thickBot="1" x14ac:dyDescent="0.3"/>
    <row r="2" spans="1:30" s="40" customFormat="1" ht="18.600000000000001" customHeight="1" thickBot="1" x14ac:dyDescent="0.3">
      <c r="A2" s="231" t="s">
        <v>17</v>
      </c>
      <c r="B2" s="232"/>
      <c r="C2" s="232"/>
      <c r="D2" s="232"/>
      <c r="E2" s="233"/>
      <c r="F2" s="237">
        <f>COUNTIF(H7:S8,"Completed")/6</f>
        <v>0</v>
      </c>
      <c r="G2" s="239"/>
      <c r="H2" s="252" t="s">
        <v>28</v>
      </c>
      <c r="I2" s="254">
        <f>COUNTIF(H7:S8,H2)/6</f>
        <v>0</v>
      </c>
      <c r="J2" s="252" t="s">
        <v>21</v>
      </c>
      <c r="K2" s="315">
        <f>COUNTIF(H7:S8,J2)/6</f>
        <v>0.16666666666666666</v>
      </c>
      <c r="L2" s="252" t="s">
        <v>22</v>
      </c>
      <c r="M2" s="317">
        <f>COUNTIF(H7:S8,L2)/6</f>
        <v>0</v>
      </c>
      <c r="N2" s="293"/>
      <c r="O2" s="258"/>
      <c r="P2" s="258"/>
      <c r="Q2" s="258"/>
      <c r="R2" s="258"/>
      <c r="S2" s="258"/>
      <c r="T2" s="258"/>
      <c r="U2" s="259"/>
      <c r="V2"/>
      <c r="W2"/>
    </row>
    <row r="3" spans="1:30" s="40" customFormat="1" ht="29.45" customHeight="1" thickBot="1" x14ac:dyDescent="0.3">
      <c r="A3" s="309"/>
      <c r="B3" s="310"/>
      <c r="C3" s="310"/>
      <c r="D3" s="310"/>
      <c r="E3" s="311"/>
      <c r="F3" s="238"/>
      <c r="G3" s="312"/>
      <c r="H3" s="313"/>
      <c r="I3" s="314"/>
      <c r="J3" s="253"/>
      <c r="K3" s="316"/>
      <c r="L3" s="252"/>
      <c r="M3" s="318"/>
      <c r="N3" s="294"/>
      <c r="O3" s="295"/>
      <c r="P3" s="295"/>
      <c r="Q3" s="295"/>
      <c r="R3" s="295"/>
      <c r="S3" s="295"/>
      <c r="T3" s="295"/>
      <c r="U3" s="296"/>
      <c r="V3"/>
      <c r="W3"/>
    </row>
    <row r="4" spans="1:30" ht="15" customHeight="1" thickBot="1" x14ac:dyDescent="0.3">
      <c r="A4" s="297" t="s">
        <v>0</v>
      </c>
      <c r="B4" s="298"/>
      <c r="C4" s="298"/>
      <c r="D4" s="298"/>
      <c r="E4" s="298"/>
      <c r="F4" s="298"/>
      <c r="G4" s="299"/>
      <c r="H4" s="277" t="s">
        <v>2</v>
      </c>
      <c r="I4" s="278"/>
      <c r="J4" s="278"/>
      <c r="K4" s="279"/>
      <c r="L4" s="303" t="s">
        <v>4</v>
      </c>
      <c r="M4" s="304"/>
      <c r="N4" s="304"/>
      <c r="O4" s="305"/>
      <c r="P4" s="306" t="s">
        <v>5</v>
      </c>
      <c r="Q4" s="307"/>
      <c r="R4" s="307"/>
      <c r="S4" s="308"/>
      <c r="T4" s="280" t="s">
        <v>16</v>
      </c>
      <c r="U4" s="319" t="s">
        <v>15</v>
      </c>
    </row>
    <row r="5" spans="1:30" ht="21.6" customHeight="1" thickBot="1" x14ac:dyDescent="0.3">
      <c r="A5" s="300"/>
      <c r="B5" s="301"/>
      <c r="C5" s="301"/>
      <c r="D5" s="301"/>
      <c r="E5" s="301"/>
      <c r="F5" s="301"/>
      <c r="G5" s="302"/>
      <c r="H5" s="289" t="s">
        <v>3</v>
      </c>
      <c r="I5" s="291" t="s">
        <v>19</v>
      </c>
      <c r="J5" s="289" t="s">
        <v>13</v>
      </c>
      <c r="K5" s="291" t="s">
        <v>18</v>
      </c>
      <c r="L5" s="292" t="s">
        <v>3</v>
      </c>
      <c r="M5" s="283" t="s">
        <v>19</v>
      </c>
      <c r="N5" s="292" t="s">
        <v>13</v>
      </c>
      <c r="O5" s="283" t="s">
        <v>18</v>
      </c>
      <c r="P5" s="285" t="s">
        <v>3</v>
      </c>
      <c r="Q5" s="287" t="s">
        <v>19</v>
      </c>
      <c r="R5" s="285" t="s">
        <v>13</v>
      </c>
      <c r="S5" s="287" t="s">
        <v>18</v>
      </c>
      <c r="T5" s="281"/>
      <c r="U5" s="320"/>
    </row>
    <row r="6" spans="1:30" ht="30" customHeight="1" thickBot="1" x14ac:dyDescent="0.3">
      <c r="A6" s="240" t="s">
        <v>12</v>
      </c>
      <c r="B6" s="241"/>
      <c r="C6" s="242" t="s">
        <v>1</v>
      </c>
      <c r="D6" s="243"/>
      <c r="E6" s="243"/>
      <c r="F6" s="243"/>
      <c r="G6" s="243"/>
      <c r="H6" s="290"/>
      <c r="I6" s="290"/>
      <c r="J6" s="290"/>
      <c r="K6" s="290"/>
      <c r="L6" s="284"/>
      <c r="M6" s="284"/>
      <c r="N6" s="284"/>
      <c r="O6" s="284"/>
      <c r="P6" s="286"/>
      <c r="Q6" s="288"/>
      <c r="R6" s="286"/>
      <c r="S6" s="286"/>
      <c r="T6" s="282"/>
      <c r="U6" s="321"/>
      <c r="AC6" s="4"/>
      <c r="AD6" s="9"/>
    </row>
    <row r="7" spans="1:30" ht="107.1" customHeight="1" x14ac:dyDescent="0.25">
      <c r="A7" s="215" t="s">
        <v>39</v>
      </c>
      <c r="B7" s="216"/>
      <c r="C7" s="197" t="s">
        <v>73</v>
      </c>
      <c r="D7" s="208"/>
      <c r="E7" s="208"/>
      <c r="F7" s="208"/>
      <c r="G7" s="209"/>
      <c r="H7" s="25" t="s">
        <v>7</v>
      </c>
      <c r="I7" s="20" t="s">
        <v>11</v>
      </c>
      <c r="J7" s="3"/>
      <c r="K7" s="29" t="s">
        <v>21</v>
      </c>
      <c r="L7" s="25" t="s">
        <v>6</v>
      </c>
      <c r="M7" s="20"/>
      <c r="N7" s="3"/>
      <c r="O7" s="29"/>
      <c r="P7" s="25" t="s">
        <v>6</v>
      </c>
      <c r="Q7" s="20"/>
      <c r="R7" s="3"/>
      <c r="S7" s="29"/>
      <c r="T7" s="36">
        <f>COUNTIF(H7:S7,"completed")/3</f>
        <v>0</v>
      </c>
      <c r="U7" s="47">
        <f>(_xlfn.XLOOKUP(K7,working!$R$3:$R$5,working!$S$3:$S$5,"0")+_xlfn.XLOOKUP(O7,working!$R$3:$R$5,working!$S$3:$S$5,"0")+_xlfn.XLOOKUP(S7,working!$R$3:$R$5,working!$S$3:$S$5,"0"))/15</f>
        <v>0.26666666666666666</v>
      </c>
      <c r="AC7" s="4"/>
    </row>
    <row r="8" spans="1:30" ht="116.25" customHeight="1" thickBot="1" x14ac:dyDescent="0.3">
      <c r="A8" s="219"/>
      <c r="B8" s="220"/>
      <c r="C8" s="205" t="s">
        <v>74</v>
      </c>
      <c r="D8" s="206"/>
      <c r="E8" s="206"/>
      <c r="F8" s="206"/>
      <c r="G8" s="207"/>
      <c r="H8" s="32" t="s">
        <v>6</v>
      </c>
      <c r="I8" s="33"/>
      <c r="J8" s="34"/>
      <c r="K8" s="134"/>
      <c r="L8" s="32" t="s">
        <v>6</v>
      </c>
      <c r="M8" s="33"/>
      <c r="N8" s="34"/>
      <c r="O8" s="134"/>
      <c r="P8" s="32" t="s">
        <v>6</v>
      </c>
      <c r="Q8" s="33"/>
      <c r="R8" s="34"/>
      <c r="S8" s="134"/>
      <c r="T8" s="36">
        <f>COUNTIF(H8:S8,"completed")/3</f>
        <v>0</v>
      </c>
      <c r="U8" s="47">
        <f>(_xlfn.XLOOKUP(K8,working!$R$3:$R$5,working!$S$3:$S$5,"0")+_xlfn.XLOOKUP(O8,working!$R$3:$R$5,working!$S$3:$S$5,"0")+_xlfn.XLOOKUP(S8,working!$R$3:$R$5,working!$S$3:$S$5,"0"))/15</f>
        <v>0</v>
      </c>
      <c r="AC8" s="4"/>
    </row>
    <row r="9" spans="1:30" x14ac:dyDescent="0.25">
      <c r="AC9" s="4"/>
    </row>
  </sheetData>
  <mergeCells count="33">
    <mergeCell ref="N2:U3"/>
    <mergeCell ref="J2:J3"/>
    <mergeCell ref="K2:K3"/>
    <mergeCell ref="L2:L3"/>
    <mergeCell ref="M2:M3"/>
    <mergeCell ref="A2:E3"/>
    <mergeCell ref="F2:F3"/>
    <mergeCell ref="G2:G3"/>
    <mergeCell ref="H2:H3"/>
    <mergeCell ref="I2:I3"/>
    <mergeCell ref="T4:T6"/>
    <mergeCell ref="U4:U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R5:R6"/>
    <mergeCell ref="S5:S6"/>
    <mergeCell ref="A4:G5"/>
    <mergeCell ref="H4:K4"/>
    <mergeCell ref="L4:O4"/>
    <mergeCell ref="P4:S4"/>
    <mergeCell ref="A7:B8"/>
    <mergeCell ref="C7:G7"/>
    <mergeCell ref="C8:G8"/>
    <mergeCell ref="A6:B6"/>
    <mergeCell ref="C6:G6"/>
  </mergeCells>
  <conditionalFormatting sqref="F2:F3">
    <cfRule type="colorScale" priority="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">
    <cfRule type="cellIs" dxfId="461" priority="13" operator="equal">
      <formula>"Nailed It"</formula>
    </cfRule>
    <cfRule type="cellIs" dxfId="460" priority="14" operator="equal">
      <formula>"Getting there"</formula>
    </cfRule>
    <cfRule type="cellIs" dxfId="459" priority="15" operator="equal">
      <formula>"Not Sure"</formula>
    </cfRule>
    <cfRule type="containsText" dxfId="458" priority="16" operator="containsText" text="Not Started">
      <formula>NOT(ISERROR(SEARCH("Not Started",H2)))</formula>
    </cfRule>
    <cfRule type="containsText" dxfId="457" priority="17" operator="containsText" text="Started">
      <formula>NOT(ISERROR(SEARCH("Started",H2)))</formula>
    </cfRule>
    <cfRule type="containsText" dxfId="456" priority="18" operator="containsText" text="Completed">
      <formula>NOT(ISERROR(SEARCH("Completed",H2)))</formula>
    </cfRule>
  </conditionalFormatting>
  <conditionalFormatting sqref="H7:N8">
    <cfRule type="containsText" dxfId="455" priority="64" operator="containsText" text="Not Started">
      <formula>NOT(ISERROR(SEARCH("Not Started",H7)))</formula>
    </cfRule>
    <cfRule type="containsText" dxfId="454" priority="65" operator="containsText" text="Started">
      <formula>NOT(ISERROR(SEARCH("Started",H7)))</formula>
    </cfRule>
    <cfRule type="containsText" dxfId="453" priority="66" operator="containsText" text="Completed">
      <formula>NOT(ISERROR(SEARCH("Completed",H7)))</formula>
    </cfRule>
  </conditionalFormatting>
  <conditionalFormatting sqref="J2">
    <cfRule type="containsText" dxfId="452" priority="11" operator="containsText" text="Started">
      <formula>NOT(ISERROR(SEARCH("Started",J2)))</formula>
    </cfRule>
    <cfRule type="cellIs" dxfId="451" priority="7" operator="equal">
      <formula>"Nailed It"</formula>
    </cfRule>
    <cfRule type="cellIs" dxfId="450" priority="8" operator="equal">
      <formula>"Getting there"</formula>
    </cfRule>
    <cfRule type="cellIs" dxfId="449" priority="9" operator="equal">
      <formula>"Not Sure"</formula>
    </cfRule>
    <cfRule type="containsText" dxfId="448" priority="10" operator="containsText" text="Not Started">
      <formula>NOT(ISERROR(SEARCH("Not Started",J2)))</formula>
    </cfRule>
    <cfRule type="containsText" dxfId="447" priority="12" operator="containsText" text="Completed">
      <formula>NOT(ISERROR(SEARCH("Completed",J2)))</formula>
    </cfRule>
  </conditionalFormatting>
  <conditionalFormatting sqref="K7:K8">
    <cfRule type="cellIs" dxfId="446" priority="61" operator="equal">
      <formula>"Nailed It"</formula>
    </cfRule>
    <cfRule type="cellIs" dxfId="445" priority="62" operator="equal">
      <formula>"Getting there"</formula>
    </cfRule>
    <cfRule type="cellIs" dxfId="444" priority="63" operator="equal">
      <formula>"Not Sure"</formula>
    </cfRule>
  </conditionalFormatting>
  <conditionalFormatting sqref="L2">
    <cfRule type="cellIs" dxfId="443" priority="2" operator="equal">
      <formula>"Getting there"</formula>
    </cfRule>
    <cfRule type="cellIs" dxfId="442" priority="3" operator="equal">
      <formula>"Not Sure"</formula>
    </cfRule>
    <cfRule type="containsText" dxfId="441" priority="4" operator="containsText" text="Not Started">
      <formula>NOT(ISERROR(SEARCH("Not Started",L2)))</formula>
    </cfRule>
    <cfRule type="containsText" dxfId="440" priority="5" operator="containsText" text="Started">
      <formula>NOT(ISERROR(SEARCH("Started",L2)))</formula>
    </cfRule>
    <cfRule type="cellIs" dxfId="439" priority="1" operator="equal">
      <formula>"Nailed It"</formula>
    </cfRule>
    <cfRule type="containsText" dxfId="438" priority="6" operator="containsText" text="Completed">
      <formula>NOT(ISERROR(SEARCH("Completed",L2)))</formula>
    </cfRule>
  </conditionalFormatting>
  <conditionalFormatting sqref="N2"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:O8">
    <cfRule type="containsText" dxfId="437" priority="58" operator="containsText" text="Not Started">
      <formula>NOT(ISERROR(SEARCH("Not Started",O7)))</formula>
    </cfRule>
    <cfRule type="containsText" dxfId="436" priority="60" operator="containsText" text="Completed">
      <formula>NOT(ISERROR(SEARCH("Completed",O7)))</formula>
    </cfRule>
    <cfRule type="containsText" dxfId="435" priority="59" operator="containsText" text="Started">
      <formula>NOT(ISERROR(SEARCH("Started",O7)))</formula>
    </cfRule>
    <cfRule type="cellIs" dxfId="434" priority="55" operator="equal">
      <formula>"Nailed It"</formula>
    </cfRule>
    <cfRule type="cellIs" dxfId="433" priority="56" operator="equal">
      <formula>"Getting there"</formula>
    </cfRule>
    <cfRule type="cellIs" dxfId="432" priority="57" operator="equal">
      <formula>"Not Sure"</formula>
    </cfRule>
  </conditionalFormatting>
  <conditionalFormatting sqref="P7:P8">
    <cfRule type="containsText" dxfId="431" priority="34" operator="containsText" text="Not Started">
      <formula>NOT(ISERROR(SEARCH("Not Started",P7)))</formula>
    </cfRule>
    <cfRule type="containsText" dxfId="430" priority="35" operator="containsText" text="Started">
      <formula>NOT(ISERROR(SEARCH("Started",P7)))</formula>
    </cfRule>
    <cfRule type="containsText" dxfId="429" priority="36" operator="containsText" text="Completed">
      <formula>NOT(ISERROR(SEARCH("Completed",P7)))</formula>
    </cfRule>
  </conditionalFormatting>
  <conditionalFormatting sqref="Q7:S8">
    <cfRule type="containsText" dxfId="428" priority="52" operator="containsText" text="Not Started">
      <formula>NOT(ISERROR(SEARCH("Not Started",Q7)))</formula>
    </cfRule>
    <cfRule type="containsText" dxfId="427" priority="53" operator="containsText" text="Started">
      <formula>NOT(ISERROR(SEARCH("Started",Q7)))</formula>
    </cfRule>
    <cfRule type="containsText" dxfId="426" priority="54" operator="containsText" text="Completed">
      <formula>NOT(ISERROR(SEARCH("Completed",Q7)))</formula>
    </cfRule>
  </conditionalFormatting>
  <conditionalFormatting sqref="S7:S8">
    <cfRule type="cellIs" dxfId="425" priority="50" operator="equal">
      <formula>"Getting there"</formula>
    </cfRule>
    <cfRule type="cellIs" dxfId="424" priority="51" operator="equal">
      <formula>"Not Sure"</formula>
    </cfRule>
    <cfRule type="cellIs" dxfId="423" priority="49" operator="equal">
      <formula>"Nailed It"</formula>
    </cfRule>
  </conditionalFormatting>
  <conditionalFormatting sqref="T4:T1048576">
    <cfRule type="colorScale" priority="16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:T8">
    <cfRule type="colorScale" priority="344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45">
      <colorScale>
        <cfvo type="min"/>
        <cfvo type="max"/>
        <color rgb="FFF8696B"/>
        <color rgb="FFFCFCFF"/>
      </colorScale>
    </cfRule>
  </conditionalFormatting>
  <conditionalFormatting sqref="U7:U8">
    <cfRule type="colorScale" priority="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hyperlinks>
    <hyperlink ref="A4:G5" location="Dashboard!A1" display="TOPIC" xr:uid="{AAAB2892-1692-467A-A52F-9733D0669746}"/>
  </hyperlinks>
  <pageMargins left="0.7" right="0.7" top="0.75" bottom="0.75" header="0.3" footer="0.3"/>
  <pageSetup orientation="portrait" horizontalDpi="360" verticalDpi="36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error="Please select date from list" xr:uid="{C9D5D830-0ACC-436D-AF52-ACF6373FD395}">
          <x14:formula1>
            <xm:f>working!$C$18:$C$564</xm:f>
          </x14:formula1>
          <xm:sqref>J7:J8 R7:R8 N7:N8</xm:sqref>
        </x14:dataValidation>
        <x14:dataValidation type="list" allowBlank="1" showInputMessage="1" showErrorMessage="1" xr:uid="{D5FEB706-BF8B-4B30-96C4-3690309281BB}">
          <x14:formula1>
            <xm:f>working!$P$3:$P$5</xm:f>
          </x14:formula1>
          <xm:sqref>H7:H8 P7:P8 L7:L8</xm:sqref>
        </x14:dataValidation>
        <x14:dataValidation type="list" allowBlank="1" showInputMessage="1" showErrorMessage="1" xr:uid="{339E8C1A-BB99-4BF2-9DCE-57A8A4AA50D8}">
          <x14:formula1>
            <xm:f>working!$Q$3:$Q$17</xm:f>
          </x14:formula1>
          <xm:sqref>M7:M8 Q7:Q8 I7:I8</xm:sqref>
        </x14:dataValidation>
        <x14:dataValidation type="list" allowBlank="1" showInputMessage="1" showErrorMessage="1" xr:uid="{6B963A90-A85E-478B-A5F6-C71F14FFA90B}">
          <x14:formula1>
            <xm:f>working!$R$3:$R$5</xm:f>
          </x14:formula1>
          <xm:sqref>K7:K8 O7:O8 S7:S8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10A686-B002-461E-8012-4B3EF56F2645}">
  <sheetPr codeName="Sheet7">
    <tabColor theme="9" tint="0.39997558519241921"/>
  </sheetPr>
  <dimension ref="A1:AD9"/>
  <sheetViews>
    <sheetView zoomScale="70" zoomScaleNormal="70" zoomScaleSheetLayoutView="50" workbookViewId="0">
      <selection activeCell="O13" sqref="O13"/>
    </sheetView>
  </sheetViews>
  <sheetFormatPr defaultRowHeight="15" x14ac:dyDescent="0.25"/>
  <cols>
    <col min="2" max="2" width="12.85546875" customWidth="1"/>
    <col min="4" max="4" width="11.85546875" bestFit="1" customWidth="1"/>
    <col min="6" max="6" width="10" customWidth="1"/>
    <col min="7" max="7" width="8.85546875" bestFit="1" customWidth="1"/>
    <col min="8" max="8" width="9.85546875" customWidth="1"/>
    <col min="9" max="9" width="11" bestFit="1" customWidth="1"/>
    <col min="10" max="10" width="10.140625" customWidth="1"/>
    <col min="11" max="11" width="10.5703125" customWidth="1"/>
    <col min="12" max="12" width="9.28515625" customWidth="1"/>
    <col min="13" max="13" width="11" customWidth="1"/>
    <col min="14" max="14" width="9.28515625" customWidth="1"/>
    <col min="15" max="15" width="10.140625" customWidth="1"/>
    <col min="16" max="16" width="9.28515625" customWidth="1"/>
    <col min="17" max="17" width="11" customWidth="1"/>
    <col min="18" max="18" width="9.28515625" customWidth="1"/>
    <col min="19" max="19" width="11.28515625" customWidth="1"/>
    <col min="20" max="20" width="10.85546875" customWidth="1"/>
    <col min="21" max="21" width="11.140625" style="1" customWidth="1"/>
    <col min="28" max="32" width="8.7109375" customWidth="1"/>
  </cols>
  <sheetData>
    <row r="1" spans="1:30" ht="6" customHeight="1" thickBot="1" x14ac:dyDescent="0.3"/>
    <row r="2" spans="1:30" s="40" customFormat="1" ht="18.600000000000001" customHeight="1" thickBot="1" x14ac:dyDescent="0.3">
      <c r="A2" s="231" t="s">
        <v>17</v>
      </c>
      <c r="B2" s="232"/>
      <c r="C2" s="232"/>
      <c r="D2" s="232"/>
      <c r="E2" s="233"/>
      <c r="F2" s="237">
        <f>COUNTIF(H7:S8,"Completed")/6</f>
        <v>0</v>
      </c>
      <c r="G2" s="239"/>
      <c r="H2" s="252" t="s">
        <v>28</v>
      </c>
      <c r="I2" s="254">
        <f>COUNTIF(H7:S8,H2)/6</f>
        <v>0</v>
      </c>
      <c r="J2" s="252" t="s">
        <v>21</v>
      </c>
      <c r="K2" s="315">
        <f>COUNTIF(H7:S8,J2)/6</f>
        <v>0.16666666666666666</v>
      </c>
      <c r="L2" s="252" t="s">
        <v>22</v>
      </c>
      <c r="M2" s="317">
        <f>COUNTIF(H7:S8,L2)/6</f>
        <v>0</v>
      </c>
      <c r="N2" s="293"/>
      <c r="O2" s="258"/>
      <c r="P2" s="258"/>
      <c r="Q2" s="258"/>
      <c r="R2" s="258"/>
      <c r="S2" s="258"/>
      <c r="T2" s="258"/>
      <c r="U2" s="259"/>
      <c r="V2"/>
      <c r="W2"/>
    </row>
    <row r="3" spans="1:30" s="40" customFormat="1" ht="29.45" customHeight="1" thickBot="1" x14ac:dyDescent="0.3">
      <c r="A3" s="309"/>
      <c r="B3" s="310"/>
      <c r="C3" s="310"/>
      <c r="D3" s="310"/>
      <c r="E3" s="311"/>
      <c r="F3" s="238"/>
      <c r="G3" s="312"/>
      <c r="H3" s="313"/>
      <c r="I3" s="314"/>
      <c r="J3" s="253"/>
      <c r="K3" s="316"/>
      <c r="L3" s="252"/>
      <c r="M3" s="318"/>
      <c r="N3" s="294"/>
      <c r="O3" s="295"/>
      <c r="P3" s="295"/>
      <c r="Q3" s="295"/>
      <c r="R3" s="295"/>
      <c r="S3" s="295"/>
      <c r="T3" s="295"/>
      <c r="U3" s="296"/>
      <c r="V3"/>
      <c r="W3"/>
    </row>
    <row r="4" spans="1:30" ht="15" customHeight="1" thickBot="1" x14ac:dyDescent="0.3">
      <c r="A4" s="297" t="s">
        <v>0</v>
      </c>
      <c r="B4" s="298"/>
      <c r="C4" s="298"/>
      <c r="D4" s="298"/>
      <c r="E4" s="298"/>
      <c r="F4" s="298"/>
      <c r="G4" s="299"/>
      <c r="H4" s="277" t="s">
        <v>2</v>
      </c>
      <c r="I4" s="278"/>
      <c r="J4" s="278"/>
      <c r="K4" s="279"/>
      <c r="L4" s="303" t="s">
        <v>4</v>
      </c>
      <c r="M4" s="304"/>
      <c r="N4" s="304"/>
      <c r="O4" s="305"/>
      <c r="P4" s="306" t="s">
        <v>5</v>
      </c>
      <c r="Q4" s="307"/>
      <c r="R4" s="307"/>
      <c r="S4" s="308"/>
      <c r="T4" s="322" t="s">
        <v>16</v>
      </c>
      <c r="U4" s="325" t="s">
        <v>15</v>
      </c>
    </row>
    <row r="5" spans="1:30" ht="21.6" customHeight="1" thickBot="1" x14ac:dyDescent="0.3">
      <c r="A5" s="300"/>
      <c r="B5" s="301"/>
      <c r="C5" s="301"/>
      <c r="D5" s="301"/>
      <c r="E5" s="301"/>
      <c r="F5" s="301"/>
      <c r="G5" s="302"/>
      <c r="H5" s="289" t="s">
        <v>3</v>
      </c>
      <c r="I5" s="291" t="s">
        <v>19</v>
      </c>
      <c r="J5" s="289" t="s">
        <v>13</v>
      </c>
      <c r="K5" s="291" t="s">
        <v>18</v>
      </c>
      <c r="L5" s="292" t="s">
        <v>3</v>
      </c>
      <c r="M5" s="283" t="s">
        <v>19</v>
      </c>
      <c r="N5" s="292" t="s">
        <v>13</v>
      </c>
      <c r="O5" s="283" t="s">
        <v>18</v>
      </c>
      <c r="P5" s="285" t="s">
        <v>3</v>
      </c>
      <c r="Q5" s="287" t="s">
        <v>19</v>
      </c>
      <c r="R5" s="285" t="s">
        <v>13</v>
      </c>
      <c r="S5" s="287" t="s">
        <v>18</v>
      </c>
      <c r="T5" s="323"/>
      <c r="U5" s="326"/>
    </row>
    <row r="6" spans="1:30" ht="30" customHeight="1" thickBot="1" x14ac:dyDescent="0.3">
      <c r="A6" s="240" t="s">
        <v>12</v>
      </c>
      <c r="B6" s="241"/>
      <c r="C6" s="242" t="s">
        <v>1</v>
      </c>
      <c r="D6" s="243"/>
      <c r="E6" s="243"/>
      <c r="F6" s="243"/>
      <c r="G6" s="243"/>
      <c r="H6" s="290"/>
      <c r="I6" s="290"/>
      <c r="J6" s="290"/>
      <c r="K6" s="290"/>
      <c r="L6" s="284"/>
      <c r="M6" s="284"/>
      <c r="N6" s="284"/>
      <c r="O6" s="284"/>
      <c r="P6" s="286"/>
      <c r="Q6" s="288"/>
      <c r="R6" s="286"/>
      <c r="S6" s="286"/>
      <c r="T6" s="324"/>
      <c r="U6" s="327"/>
      <c r="AC6" s="4"/>
      <c r="AD6" s="9"/>
    </row>
    <row r="7" spans="1:30" ht="36.6" customHeight="1" x14ac:dyDescent="0.25">
      <c r="A7" s="221" t="s">
        <v>40</v>
      </c>
      <c r="B7" s="222"/>
      <c r="C7" s="197" t="s">
        <v>75</v>
      </c>
      <c r="D7" s="208"/>
      <c r="E7" s="208"/>
      <c r="F7" s="208"/>
      <c r="G7" s="209"/>
      <c r="H7" s="25" t="s">
        <v>7</v>
      </c>
      <c r="I7" s="20" t="s">
        <v>204</v>
      </c>
      <c r="J7" s="3">
        <v>45334</v>
      </c>
      <c r="K7" s="29" t="s">
        <v>21</v>
      </c>
      <c r="L7" s="25" t="s">
        <v>6</v>
      </c>
      <c r="M7" s="20"/>
      <c r="N7" s="3"/>
      <c r="O7" s="29"/>
      <c r="P7" s="25" t="s">
        <v>6</v>
      </c>
      <c r="Q7" s="20"/>
      <c r="R7" s="3"/>
      <c r="S7" s="29"/>
      <c r="T7" s="36">
        <f>COUNTIF(H7:S7,"completed")/3</f>
        <v>0</v>
      </c>
      <c r="U7" s="47">
        <f>(_xlfn.XLOOKUP(K7,working!$R$3:$R$5,working!$S$3:$S$5,"0")+_xlfn.XLOOKUP(O7,working!$R$3:$R$5,working!$S$3:$S$5,"0")+_xlfn.XLOOKUP(S7,working!$R$3:$R$5,working!$S$3:$S$5,"0"))/15</f>
        <v>0.26666666666666666</v>
      </c>
      <c r="AC7" s="4"/>
    </row>
    <row r="8" spans="1:30" ht="52.5" customHeight="1" thickBot="1" x14ac:dyDescent="0.3">
      <c r="A8" s="223"/>
      <c r="B8" s="224"/>
      <c r="C8" s="205" t="s">
        <v>76</v>
      </c>
      <c r="D8" s="206"/>
      <c r="E8" s="206"/>
      <c r="F8" s="206"/>
      <c r="G8" s="207"/>
      <c r="H8" s="32" t="s">
        <v>6</v>
      </c>
      <c r="I8" s="33"/>
      <c r="J8" s="34"/>
      <c r="K8" s="134"/>
      <c r="L8" s="32" t="s">
        <v>6</v>
      </c>
      <c r="M8" s="33"/>
      <c r="N8" s="34"/>
      <c r="O8" s="134"/>
      <c r="P8" s="32" t="s">
        <v>6</v>
      </c>
      <c r="Q8" s="33"/>
      <c r="R8" s="34"/>
      <c r="S8" s="134"/>
      <c r="T8" s="36">
        <f>COUNTIF(H8:S8,"completed")/3</f>
        <v>0</v>
      </c>
      <c r="U8" s="47">
        <f>(_xlfn.XLOOKUP(K8,working!$R$3:$R$5,working!$S$3:$S$5,"0")+_xlfn.XLOOKUP(O8,working!$R$3:$R$5,working!$S$3:$S$5,"0")+_xlfn.XLOOKUP(S8,working!$R$3:$R$5,working!$S$3:$S$5,"0"))/15</f>
        <v>0</v>
      </c>
      <c r="AC8" s="4"/>
    </row>
    <row r="9" spans="1:30" x14ac:dyDescent="0.25">
      <c r="AC9" s="4"/>
    </row>
  </sheetData>
  <mergeCells count="33">
    <mergeCell ref="N2:U3"/>
    <mergeCell ref="J2:J3"/>
    <mergeCell ref="K2:K3"/>
    <mergeCell ref="L2:L3"/>
    <mergeCell ref="M2:M3"/>
    <mergeCell ref="A2:E3"/>
    <mergeCell ref="F2:F3"/>
    <mergeCell ref="G2:G3"/>
    <mergeCell ref="H2:H3"/>
    <mergeCell ref="I2:I3"/>
    <mergeCell ref="T4:T6"/>
    <mergeCell ref="U4:U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R5:R6"/>
    <mergeCell ref="S5:S6"/>
    <mergeCell ref="A4:G5"/>
    <mergeCell ref="H4:K4"/>
    <mergeCell ref="L4:O4"/>
    <mergeCell ref="P4:S4"/>
    <mergeCell ref="A7:B8"/>
    <mergeCell ref="C7:G7"/>
    <mergeCell ref="C8:G8"/>
    <mergeCell ref="A6:B6"/>
    <mergeCell ref="C6:G6"/>
  </mergeCells>
  <conditionalFormatting sqref="F2:F3">
    <cfRule type="colorScale" priority="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">
    <cfRule type="cellIs" dxfId="422" priority="13" operator="equal">
      <formula>"Nailed It"</formula>
    </cfRule>
    <cfRule type="cellIs" dxfId="421" priority="14" operator="equal">
      <formula>"Getting there"</formula>
    </cfRule>
    <cfRule type="cellIs" dxfId="420" priority="15" operator="equal">
      <formula>"Not Sure"</formula>
    </cfRule>
    <cfRule type="containsText" dxfId="419" priority="16" operator="containsText" text="Not Started">
      <formula>NOT(ISERROR(SEARCH("Not Started",H2)))</formula>
    </cfRule>
    <cfRule type="containsText" dxfId="418" priority="17" operator="containsText" text="Started">
      <formula>NOT(ISERROR(SEARCH("Started",H2)))</formula>
    </cfRule>
    <cfRule type="containsText" dxfId="417" priority="18" operator="containsText" text="Completed">
      <formula>NOT(ISERROR(SEARCH("Completed",H2)))</formula>
    </cfRule>
  </conditionalFormatting>
  <conditionalFormatting sqref="H7:N8">
    <cfRule type="containsText" dxfId="416" priority="55" operator="containsText" text="Not Started">
      <formula>NOT(ISERROR(SEARCH("Not Started",H7)))</formula>
    </cfRule>
    <cfRule type="containsText" dxfId="415" priority="56" operator="containsText" text="Started">
      <formula>NOT(ISERROR(SEARCH("Started",H7)))</formula>
    </cfRule>
    <cfRule type="containsText" dxfId="414" priority="57" operator="containsText" text="Completed">
      <formula>NOT(ISERROR(SEARCH("Completed",H7)))</formula>
    </cfRule>
  </conditionalFormatting>
  <conditionalFormatting sqref="J2">
    <cfRule type="containsText" dxfId="413" priority="11" operator="containsText" text="Started">
      <formula>NOT(ISERROR(SEARCH("Started",J2)))</formula>
    </cfRule>
    <cfRule type="cellIs" dxfId="412" priority="7" operator="equal">
      <formula>"Nailed It"</formula>
    </cfRule>
    <cfRule type="cellIs" dxfId="411" priority="8" operator="equal">
      <formula>"Getting there"</formula>
    </cfRule>
    <cfRule type="cellIs" dxfId="410" priority="9" operator="equal">
      <formula>"Not Sure"</formula>
    </cfRule>
    <cfRule type="containsText" dxfId="409" priority="10" operator="containsText" text="Not Started">
      <formula>NOT(ISERROR(SEARCH("Not Started",J2)))</formula>
    </cfRule>
    <cfRule type="containsText" dxfId="408" priority="12" operator="containsText" text="Completed">
      <formula>NOT(ISERROR(SEARCH("Completed",J2)))</formula>
    </cfRule>
  </conditionalFormatting>
  <conditionalFormatting sqref="K7:K8">
    <cfRule type="cellIs" dxfId="407" priority="52" operator="equal">
      <formula>"Nailed It"</formula>
    </cfRule>
    <cfRule type="cellIs" dxfId="406" priority="53" operator="equal">
      <formula>"Getting there"</formula>
    </cfRule>
    <cfRule type="cellIs" dxfId="405" priority="54" operator="equal">
      <formula>"Not Sure"</formula>
    </cfRule>
  </conditionalFormatting>
  <conditionalFormatting sqref="L2">
    <cfRule type="cellIs" dxfId="404" priority="2" operator="equal">
      <formula>"Getting there"</formula>
    </cfRule>
    <cfRule type="cellIs" dxfId="403" priority="3" operator="equal">
      <formula>"Not Sure"</formula>
    </cfRule>
    <cfRule type="containsText" dxfId="402" priority="4" operator="containsText" text="Not Started">
      <formula>NOT(ISERROR(SEARCH("Not Started",L2)))</formula>
    </cfRule>
    <cfRule type="containsText" dxfId="401" priority="5" operator="containsText" text="Started">
      <formula>NOT(ISERROR(SEARCH("Started",L2)))</formula>
    </cfRule>
    <cfRule type="cellIs" dxfId="400" priority="1" operator="equal">
      <formula>"Nailed It"</formula>
    </cfRule>
    <cfRule type="containsText" dxfId="399" priority="6" operator="containsText" text="Completed">
      <formula>NOT(ISERROR(SEARCH("Completed",L2)))</formula>
    </cfRule>
  </conditionalFormatting>
  <conditionalFormatting sqref="N2"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:O8">
    <cfRule type="cellIs" dxfId="398" priority="46" operator="equal">
      <formula>"Nailed It"</formula>
    </cfRule>
    <cfRule type="cellIs" dxfId="397" priority="47" operator="equal">
      <formula>"Getting there"</formula>
    </cfRule>
    <cfRule type="cellIs" dxfId="396" priority="48" operator="equal">
      <formula>"Not Sure"</formula>
    </cfRule>
  </conditionalFormatting>
  <conditionalFormatting sqref="O7:R8">
    <cfRule type="containsText" dxfId="395" priority="51" operator="containsText" text="Completed">
      <formula>NOT(ISERROR(SEARCH("Completed",O7)))</formula>
    </cfRule>
    <cfRule type="containsText" dxfId="394" priority="49" operator="containsText" text="Not Started">
      <formula>NOT(ISERROR(SEARCH("Not Started",O7)))</formula>
    </cfRule>
    <cfRule type="containsText" dxfId="393" priority="50" operator="containsText" text="Started">
      <formula>NOT(ISERROR(SEARCH("Started",O7)))</formula>
    </cfRule>
  </conditionalFormatting>
  <conditionalFormatting sqref="S7:S8">
    <cfRule type="containsText" dxfId="392" priority="45" operator="containsText" text="Completed">
      <formula>NOT(ISERROR(SEARCH("Completed",S7)))</formula>
    </cfRule>
    <cfRule type="cellIs" dxfId="391" priority="41" operator="equal">
      <formula>"Getting there"</formula>
    </cfRule>
    <cfRule type="cellIs" dxfId="390" priority="42" operator="equal">
      <formula>"Not Sure"</formula>
    </cfRule>
    <cfRule type="cellIs" dxfId="389" priority="40" operator="equal">
      <formula>"Nailed It"</formula>
    </cfRule>
    <cfRule type="containsText" dxfId="388" priority="43" operator="containsText" text="Not Started">
      <formula>NOT(ISERROR(SEARCH("Not Started",S7)))</formula>
    </cfRule>
    <cfRule type="containsText" dxfId="387" priority="44" operator="containsText" text="Started">
      <formula>NOT(ISERROR(SEARCH("Started",S7)))</formula>
    </cfRule>
  </conditionalFormatting>
  <conditionalFormatting sqref="T4:T1048576">
    <cfRule type="colorScale" priority="16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:T8">
    <cfRule type="colorScale" priority="39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93">
      <colorScale>
        <cfvo type="min"/>
        <cfvo type="max"/>
        <color rgb="FFF8696B"/>
        <color rgb="FFFCFCFF"/>
      </colorScale>
    </cfRule>
  </conditionalFormatting>
  <conditionalFormatting sqref="U7:U8">
    <cfRule type="colorScale" priority="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hyperlinks>
    <hyperlink ref="A4:G5" location="Dashboard!A1" display="TOPIC" xr:uid="{FBEF108B-B898-4589-A058-2C309D804166}"/>
  </hyperlinks>
  <pageMargins left="0.7" right="0.7" top="0.75" bottom="0.75" header="0.3" footer="0.3"/>
  <pageSetup orientation="portrait" horizontalDpi="360" verticalDpi="36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error="Please select date from list" xr:uid="{776C7BDE-14A3-42F7-98B1-97C1D1D0B1B3}">
          <x14:formula1>
            <xm:f>working!$C$18:$C$564</xm:f>
          </x14:formula1>
          <xm:sqref>J7:J8 R7:R8 N7:N8</xm:sqref>
        </x14:dataValidation>
        <x14:dataValidation type="list" allowBlank="1" showInputMessage="1" showErrorMessage="1" xr:uid="{D15DA539-D146-4710-8C0D-8F467A331CE6}">
          <x14:formula1>
            <xm:f>working!$P$3:$P$5</xm:f>
          </x14:formula1>
          <xm:sqref>H7:H8 L7:L8 P7:P8</xm:sqref>
        </x14:dataValidation>
        <x14:dataValidation type="list" allowBlank="1" showInputMessage="1" showErrorMessage="1" xr:uid="{14F0498F-F159-47A5-AE7F-9495BF56F0C9}">
          <x14:formula1>
            <xm:f>working!$Q$3:$Q$17</xm:f>
          </x14:formula1>
          <xm:sqref>I7:I8 M7:M8 Q7:Q8</xm:sqref>
        </x14:dataValidation>
        <x14:dataValidation type="list" allowBlank="1" showInputMessage="1" showErrorMessage="1" xr:uid="{5614B822-34C0-498C-AC54-6BF20EAB4083}">
          <x14:formula1>
            <xm:f>working!$R$3:$R$5</xm:f>
          </x14:formula1>
          <xm:sqref>K7:K8 O7:O8 S7:S8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DA7A08-962C-4662-8EE9-10240E7D1B77}">
  <sheetPr codeName="Sheet8">
    <tabColor theme="9" tint="0.39997558519241921"/>
  </sheetPr>
  <dimension ref="A1:AD13"/>
  <sheetViews>
    <sheetView zoomScale="70" zoomScaleNormal="70" zoomScaleSheetLayoutView="50" workbookViewId="0">
      <selection activeCell="N2" sqref="N2:U3"/>
    </sheetView>
  </sheetViews>
  <sheetFormatPr defaultRowHeight="15" x14ac:dyDescent="0.25"/>
  <cols>
    <col min="2" max="2" width="12.85546875" customWidth="1"/>
    <col min="4" max="4" width="11.85546875" bestFit="1" customWidth="1"/>
    <col min="6" max="6" width="10" customWidth="1"/>
    <col min="7" max="7" width="8.85546875" bestFit="1" customWidth="1"/>
    <col min="8" max="8" width="9.85546875" customWidth="1"/>
    <col min="9" max="9" width="11" bestFit="1" customWidth="1"/>
    <col min="10" max="10" width="10.140625" customWidth="1"/>
    <col min="11" max="11" width="10.5703125" customWidth="1"/>
    <col min="12" max="12" width="9.28515625" customWidth="1"/>
    <col min="13" max="13" width="11" customWidth="1"/>
    <col min="14" max="14" width="9.28515625" customWidth="1"/>
    <col min="15" max="15" width="10.140625" customWidth="1"/>
    <col min="16" max="16" width="9.28515625" customWidth="1"/>
    <col min="17" max="17" width="11" customWidth="1"/>
    <col min="18" max="18" width="9.28515625" customWidth="1"/>
    <col min="19" max="19" width="11.28515625" customWidth="1"/>
    <col min="20" max="20" width="10.85546875" customWidth="1"/>
    <col min="21" max="21" width="11.140625" style="1" customWidth="1"/>
    <col min="28" max="32" width="8.7109375" customWidth="1"/>
  </cols>
  <sheetData>
    <row r="1" spans="1:30" ht="6" customHeight="1" thickBot="1" x14ac:dyDescent="0.3"/>
    <row r="2" spans="1:30" s="40" customFormat="1" ht="18.600000000000001" customHeight="1" thickBot="1" x14ac:dyDescent="0.3">
      <c r="A2" s="231" t="s">
        <v>17</v>
      </c>
      <c r="B2" s="232"/>
      <c r="C2" s="232"/>
      <c r="D2" s="232"/>
      <c r="E2" s="233"/>
      <c r="F2" s="237">
        <f>COUNTIF(H7:S7,"Completed")/3</f>
        <v>0</v>
      </c>
      <c r="G2" s="239"/>
      <c r="H2" s="252" t="s">
        <v>28</v>
      </c>
      <c r="I2" s="254">
        <f>COUNTIF(H7:S7,H2)/3</f>
        <v>0.33333333333333331</v>
      </c>
      <c r="J2" s="252" t="s">
        <v>21</v>
      </c>
      <c r="K2" s="315">
        <f>COUNTIF(H7:S7,J2)/3</f>
        <v>0</v>
      </c>
      <c r="L2" s="252" t="s">
        <v>22</v>
      </c>
      <c r="M2" s="317">
        <f>COUNTIF(H7:S7,L2)/3</f>
        <v>0</v>
      </c>
      <c r="N2" s="293"/>
      <c r="O2" s="258"/>
      <c r="P2" s="258"/>
      <c r="Q2" s="258"/>
      <c r="R2" s="258"/>
      <c r="S2" s="258"/>
      <c r="T2" s="258"/>
      <c r="U2" s="259"/>
      <c r="V2"/>
      <c r="W2"/>
    </row>
    <row r="3" spans="1:30" s="40" customFormat="1" ht="29.45" customHeight="1" thickBot="1" x14ac:dyDescent="0.3">
      <c r="A3" s="309"/>
      <c r="B3" s="310"/>
      <c r="C3" s="310"/>
      <c r="D3" s="310"/>
      <c r="E3" s="311"/>
      <c r="F3" s="238"/>
      <c r="G3" s="312"/>
      <c r="H3" s="313"/>
      <c r="I3" s="314"/>
      <c r="J3" s="253"/>
      <c r="K3" s="316"/>
      <c r="L3" s="252"/>
      <c r="M3" s="318"/>
      <c r="N3" s="294"/>
      <c r="O3" s="295"/>
      <c r="P3" s="295"/>
      <c r="Q3" s="295"/>
      <c r="R3" s="295"/>
      <c r="S3" s="295"/>
      <c r="T3" s="295"/>
      <c r="U3" s="296"/>
      <c r="V3"/>
      <c r="W3"/>
    </row>
    <row r="4" spans="1:30" ht="15" customHeight="1" thickBot="1" x14ac:dyDescent="0.3">
      <c r="A4" s="297" t="s">
        <v>0</v>
      </c>
      <c r="B4" s="298"/>
      <c r="C4" s="298"/>
      <c r="D4" s="298"/>
      <c r="E4" s="298"/>
      <c r="F4" s="298"/>
      <c r="G4" s="299"/>
      <c r="H4" s="277" t="s">
        <v>2</v>
      </c>
      <c r="I4" s="278"/>
      <c r="J4" s="278"/>
      <c r="K4" s="279"/>
      <c r="L4" s="303" t="s">
        <v>4</v>
      </c>
      <c r="M4" s="304"/>
      <c r="N4" s="304"/>
      <c r="O4" s="305"/>
      <c r="P4" s="306" t="s">
        <v>5</v>
      </c>
      <c r="Q4" s="307"/>
      <c r="R4" s="307"/>
      <c r="S4" s="308"/>
      <c r="T4" s="322" t="s">
        <v>16</v>
      </c>
      <c r="U4" s="325" t="s">
        <v>15</v>
      </c>
    </row>
    <row r="5" spans="1:30" ht="21.6" customHeight="1" thickBot="1" x14ac:dyDescent="0.3">
      <c r="A5" s="300"/>
      <c r="B5" s="301"/>
      <c r="C5" s="301"/>
      <c r="D5" s="301"/>
      <c r="E5" s="301"/>
      <c r="F5" s="301"/>
      <c r="G5" s="302"/>
      <c r="H5" s="289" t="s">
        <v>3</v>
      </c>
      <c r="I5" s="291" t="s">
        <v>19</v>
      </c>
      <c r="J5" s="289" t="s">
        <v>13</v>
      </c>
      <c r="K5" s="291" t="s">
        <v>18</v>
      </c>
      <c r="L5" s="292" t="s">
        <v>3</v>
      </c>
      <c r="M5" s="283" t="s">
        <v>19</v>
      </c>
      <c r="N5" s="292" t="s">
        <v>13</v>
      </c>
      <c r="O5" s="283" t="s">
        <v>18</v>
      </c>
      <c r="P5" s="285" t="s">
        <v>3</v>
      </c>
      <c r="Q5" s="287" t="s">
        <v>19</v>
      </c>
      <c r="R5" s="285" t="s">
        <v>13</v>
      </c>
      <c r="S5" s="287" t="s">
        <v>18</v>
      </c>
      <c r="T5" s="323"/>
      <c r="U5" s="326"/>
    </row>
    <row r="6" spans="1:30" ht="30" customHeight="1" thickBot="1" x14ac:dyDescent="0.3">
      <c r="A6" s="240" t="s">
        <v>12</v>
      </c>
      <c r="B6" s="241"/>
      <c r="C6" s="242" t="s">
        <v>1</v>
      </c>
      <c r="D6" s="243"/>
      <c r="E6" s="243"/>
      <c r="F6" s="243"/>
      <c r="G6" s="243"/>
      <c r="H6" s="290"/>
      <c r="I6" s="290"/>
      <c r="J6" s="290"/>
      <c r="K6" s="290"/>
      <c r="L6" s="284"/>
      <c r="M6" s="284"/>
      <c r="N6" s="284"/>
      <c r="O6" s="284"/>
      <c r="P6" s="286"/>
      <c r="Q6" s="288"/>
      <c r="R6" s="286"/>
      <c r="S6" s="286"/>
      <c r="T6" s="324"/>
      <c r="U6" s="327"/>
      <c r="AC6" s="4"/>
      <c r="AD6" s="9"/>
    </row>
    <row r="7" spans="1:30" ht="92.1" customHeight="1" thickBot="1" x14ac:dyDescent="0.3">
      <c r="A7" s="195" t="s">
        <v>41</v>
      </c>
      <c r="B7" s="196"/>
      <c r="C7" s="210" t="s">
        <v>77</v>
      </c>
      <c r="D7" s="211"/>
      <c r="E7" s="211"/>
      <c r="F7" s="211"/>
      <c r="G7" s="212"/>
      <c r="H7" s="32" t="s">
        <v>7</v>
      </c>
      <c r="I7" s="33"/>
      <c r="J7" s="34"/>
      <c r="K7" s="130" t="s">
        <v>28</v>
      </c>
      <c r="L7" s="32" t="s">
        <v>6</v>
      </c>
      <c r="M7" s="33"/>
      <c r="N7" s="34"/>
      <c r="O7" s="130"/>
      <c r="P7" s="32" t="s">
        <v>6</v>
      </c>
      <c r="Q7" s="33"/>
      <c r="R7" s="34"/>
      <c r="S7" s="130"/>
      <c r="T7" s="36">
        <f>COUNTIF(H7:S7,"completed")/3</f>
        <v>0</v>
      </c>
      <c r="U7" s="47">
        <f>(_xlfn.XLOOKUP(K7,working!$R$3:$R$5,working!$S$3:$S$5,"0")+_xlfn.XLOOKUP(O7,working!$R$3:$R$5,working!$S$3:$S$5,"0")+_xlfn.XLOOKUP(S7,working!$R$3:$R$5,working!$S$3:$S$5,"0"))/15</f>
        <v>0.2</v>
      </c>
      <c r="AC7" s="4"/>
    </row>
    <row r="8" spans="1:30" ht="89.85" customHeight="1" x14ac:dyDescent="0.25">
      <c r="AC8" s="4"/>
    </row>
    <row r="9" spans="1:30" ht="152.85" customHeight="1" x14ac:dyDescent="0.25">
      <c r="AC9" s="4"/>
    </row>
    <row r="10" spans="1:30" ht="113.1" customHeight="1" x14ac:dyDescent="0.25">
      <c r="AC10" s="4"/>
    </row>
    <row r="11" spans="1:30" ht="111.95" customHeight="1" x14ac:dyDescent="0.25">
      <c r="AC11" s="4"/>
    </row>
    <row r="12" spans="1:30" x14ac:dyDescent="0.25">
      <c r="AC12" s="4"/>
    </row>
    <row r="13" spans="1:30" x14ac:dyDescent="0.25">
      <c r="AC13" s="4"/>
    </row>
  </sheetData>
  <mergeCells count="32">
    <mergeCell ref="N2:U3"/>
    <mergeCell ref="J2:J3"/>
    <mergeCell ref="K2:K3"/>
    <mergeCell ref="L2:L3"/>
    <mergeCell ref="M2:M3"/>
    <mergeCell ref="A2:E3"/>
    <mergeCell ref="F2:F3"/>
    <mergeCell ref="G2:G3"/>
    <mergeCell ref="H2:H3"/>
    <mergeCell ref="I2:I3"/>
    <mergeCell ref="T4:T6"/>
    <mergeCell ref="U4:U6"/>
    <mergeCell ref="H5:H6"/>
    <mergeCell ref="I5:I6"/>
    <mergeCell ref="J5:J6"/>
    <mergeCell ref="K5:K6"/>
    <mergeCell ref="L5:L6"/>
    <mergeCell ref="M5:M6"/>
    <mergeCell ref="N5:N6"/>
    <mergeCell ref="O5:O6"/>
    <mergeCell ref="H4:K4"/>
    <mergeCell ref="L4:O4"/>
    <mergeCell ref="P4:S4"/>
    <mergeCell ref="Q5:Q6"/>
    <mergeCell ref="R5:R6"/>
    <mergeCell ref="S5:S6"/>
    <mergeCell ref="A7:B7"/>
    <mergeCell ref="C7:G7"/>
    <mergeCell ref="A6:B6"/>
    <mergeCell ref="C6:G6"/>
    <mergeCell ref="P5:P6"/>
    <mergeCell ref="A4:G5"/>
  </mergeCells>
  <conditionalFormatting sqref="F2:F3">
    <cfRule type="colorScale" priority="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">
    <cfRule type="cellIs" dxfId="386" priority="13" operator="equal">
      <formula>"Nailed It"</formula>
    </cfRule>
    <cfRule type="cellIs" dxfId="385" priority="14" operator="equal">
      <formula>"Getting there"</formula>
    </cfRule>
    <cfRule type="cellIs" dxfId="384" priority="15" operator="equal">
      <formula>"Not Sure"</formula>
    </cfRule>
    <cfRule type="containsText" dxfId="383" priority="16" operator="containsText" text="Not Started">
      <formula>NOT(ISERROR(SEARCH("Not Started",H2)))</formula>
    </cfRule>
    <cfRule type="containsText" dxfId="382" priority="17" operator="containsText" text="Started">
      <formula>NOT(ISERROR(SEARCH("Started",H2)))</formula>
    </cfRule>
    <cfRule type="containsText" dxfId="381" priority="18" operator="containsText" text="Completed">
      <formula>NOT(ISERROR(SEARCH("Completed",H2)))</formula>
    </cfRule>
  </conditionalFormatting>
  <conditionalFormatting sqref="H7:K7">
    <cfRule type="containsText" dxfId="380" priority="40" operator="containsText" text="Not Started">
      <formula>NOT(ISERROR(SEARCH("Not Started",H7)))</formula>
    </cfRule>
    <cfRule type="containsText" dxfId="379" priority="41" operator="containsText" text="Started">
      <formula>NOT(ISERROR(SEARCH("Started",H7)))</formula>
    </cfRule>
    <cfRule type="containsText" dxfId="378" priority="42" operator="containsText" text="Completed">
      <formula>NOT(ISERROR(SEARCH("Completed",H7)))</formula>
    </cfRule>
  </conditionalFormatting>
  <conditionalFormatting sqref="J2">
    <cfRule type="cellIs" dxfId="377" priority="7" operator="equal">
      <formula>"Nailed It"</formula>
    </cfRule>
    <cfRule type="cellIs" dxfId="376" priority="8" operator="equal">
      <formula>"Getting there"</formula>
    </cfRule>
    <cfRule type="cellIs" dxfId="375" priority="9" operator="equal">
      <formula>"Not Sure"</formula>
    </cfRule>
    <cfRule type="containsText" dxfId="374" priority="10" operator="containsText" text="Not Started">
      <formula>NOT(ISERROR(SEARCH("Not Started",J2)))</formula>
    </cfRule>
    <cfRule type="containsText" dxfId="373" priority="11" operator="containsText" text="Started">
      <formula>NOT(ISERROR(SEARCH("Started",J2)))</formula>
    </cfRule>
    <cfRule type="containsText" dxfId="372" priority="12" operator="containsText" text="Completed">
      <formula>NOT(ISERROR(SEARCH("Completed",J2)))</formula>
    </cfRule>
  </conditionalFormatting>
  <conditionalFormatting sqref="K7">
    <cfRule type="cellIs" dxfId="371" priority="39" operator="equal">
      <formula>"Not Sure"</formula>
    </cfRule>
    <cfRule type="cellIs" dxfId="370" priority="38" operator="equal">
      <formula>"Getting there"</formula>
    </cfRule>
    <cfRule type="cellIs" dxfId="369" priority="37" operator="equal">
      <formula>"Nailed It"</formula>
    </cfRule>
  </conditionalFormatting>
  <conditionalFormatting sqref="L2">
    <cfRule type="cellIs" dxfId="368" priority="2" operator="equal">
      <formula>"Getting there"</formula>
    </cfRule>
    <cfRule type="cellIs" dxfId="367" priority="3" operator="equal">
      <formula>"Not Sure"</formula>
    </cfRule>
    <cfRule type="containsText" dxfId="366" priority="4" operator="containsText" text="Not Started">
      <formula>NOT(ISERROR(SEARCH("Not Started",L2)))</formula>
    </cfRule>
    <cfRule type="containsText" dxfId="365" priority="5" operator="containsText" text="Started">
      <formula>NOT(ISERROR(SEARCH("Started",L2)))</formula>
    </cfRule>
    <cfRule type="containsText" dxfId="364" priority="6" operator="containsText" text="Completed">
      <formula>NOT(ISERROR(SEARCH("Completed",L2)))</formula>
    </cfRule>
    <cfRule type="cellIs" dxfId="363" priority="1" operator="equal">
      <formula>"Nailed It"</formula>
    </cfRule>
  </conditionalFormatting>
  <conditionalFormatting sqref="L7">
    <cfRule type="containsText" dxfId="362" priority="35" operator="containsText" text="Started">
      <formula>NOT(ISERROR(SEARCH("Started",L7)))</formula>
    </cfRule>
    <cfRule type="containsText" dxfId="361" priority="36" operator="containsText" text="Completed">
      <formula>NOT(ISERROR(SEARCH("Completed",L7)))</formula>
    </cfRule>
    <cfRule type="containsText" dxfId="360" priority="34" operator="containsText" text="Not Started">
      <formula>NOT(ISERROR(SEARCH("Not Started",L7)))</formula>
    </cfRule>
  </conditionalFormatting>
  <conditionalFormatting sqref="M7:O7">
    <cfRule type="containsText" dxfId="359" priority="46" operator="containsText" text="Not Started">
      <formula>NOT(ISERROR(SEARCH("Not Started",M7)))</formula>
    </cfRule>
    <cfRule type="containsText" dxfId="358" priority="47" operator="containsText" text="Started">
      <formula>NOT(ISERROR(SEARCH("Started",M7)))</formula>
    </cfRule>
    <cfRule type="containsText" dxfId="357" priority="48" operator="containsText" text="Completed">
      <formula>NOT(ISERROR(SEARCH("Completed",M7)))</formula>
    </cfRule>
  </conditionalFormatting>
  <conditionalFormatting sqref="N2"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7">
    <cfRule type="cellIs" dxfId="356" priority="43" operator="equal">
      <formula>"Nailed It"</formula>
    </cfRule>
    <cfRule type="cellIs" dxfId="355" priority="44" operator="equal">
      <formula>"Getting there"</formula>
    </cfRule>
    <cfRule type="cellIs" dxfId="354" priority="45" operator="equal">
      <formula>"Not Sure"</formula>
    </cfRule>
  </conditionalFormatting>
  <conditionalFormatting sqref="P7">
    <cfRule type="containsText" dxfId="353" priority="32" operator="containsText" text="Started">
      <formula>NOT(ISERROR(SEARCH("Started",P7)))</formula>
    </cfRule>
    <cfRule type="containsText" dxfId="352" priority="31" operator="containsText" text="Not Started">
      <formula>NOT(ISERROR(SEARCH("Not Started",P7)))</formula>
    </cfRule>
    <cfRule type="containsText" dxfId="351" priority="33" operator="containsText" text="Completed">
      <formula>NOT(ISERROR(SEARCH("Completed",P7)))</formula>
    </cfRule>
  </conditionalFormatting>
  <conditionalFormatting sqref="Q7:S7">
    <cfRule type="containsText" dxfId="350" priority="52" operator="containsText" text="Not Started">
      <formula>NOT(ISERROR(SEARCH("Not Started",Q7)))</formula>
    </cfRule>
    <cfRule type="containsText" dxfId="349" priority="53" operator="containsText" text="Started">
      <formula>NOT(ISERROR(SEARCH("Started",Q7)))</formula>
    </cfRule>
    <cfRule type="containsText" dxfId="348" priority="54" operator="containsText" text="Completed">
      <formula>NOT(ISERROR(SEARCH("Completed",Q7)))</formula>
    </cfRule>
  </conditionalFormatting>
  <conditionalFormatting sqref="S7">
    <cfRule type="cellIs" dxfId="347" priority="49" operator="equal">
      <formula>"Nailed It"</formula>
    </cfRule>
    <cfRule type="cellIs" dxfId="346" priority="50" operator="equal">
      <formula>"Getting there"</formula>
    </cfRule>
    <cfRule type="cellIs" dxfId="345" priority="51" operator="equal">
      <formula>"Not Sure"</formula>
    </cfRule>
  </conditionalFormatting>
  <conditionalFormatting sqref="T4:T1048576">
    <cfRule type="colorScale" priority="1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T7">
    <cfRule type="colorScale" priority="39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394">
      <colorScale>
        <cfvo type="min"/>
        <cfvo type="max"/>
        <color rgb="FFF8696B"/>
        <color rgb="FFFCFCFF"/>
      </colorScale>
    </cfRule>
  </conditionalFormatting>
  <conditionalFormatting sqref="U7">
    <cfRule type="colorScale" priority="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hyperlinks>
    <hyperlink ref="A4:G5" location="Dashboard!A1" display="TOPIC" xr:uid="{907588CA-8965-4B5C-8539-E7F03E4A830C}"/>
  </hyperlinks>
  <pageMargins left="0.7" right="0.7" top="0.75" bottom="0.75" header="0.3" footer="0.3"/>
  <pageSetup orientation="portrait" horizontalDpi="360" verticalDpi="36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DE7AECFB-4C32-42A0-8879-823E861E7726}">
          <x14:formula1>
            <xm:f>working!$Q$3:$Q$17</xm:f>
          </x14:formula1>
          <xm:sqref>Q7 I7 M7</xm:sqref>
        </x14:dataValidation>
        <x14:dataValidation type="list" allowBlank="1" showInputMessage="1" showErrorMessage="1" error="Please select date from list" xr:uid="{6CC34325-785E-4AF7-98E5-D50068AF0E22}">
          <x14:formula1>
            <xm:f>working!$C$18:$C$564</xm:f>
          </x14:formula1>
          <xm:sqref>J7 R7 N7</xm:sqref>
        </x14:dataValidation>
        <x14:dataValidation type="list" allowBlank="1" showInputMessage="1" showErrorMessage="1" xr:uid="{D665BED4-8EE2-47BE-899A-EE0B2969F02C}">
          <x14:formula1>
            <xm:f>working!$P$3:$P$5</xm:f>
          </x14:formula1>
          <xm:sqref>H7 L7 P7</xm:sqref>
        </x14:dataValidation>
        <x14:dataValidation type="list" allowBlank="1" showInputMessage="1" showErrorMessage="1" xr:uid="{C5650EF0-196E-4A88-854F-53998C22E856}">
          <x14:formula1>
            <xm:f>working!$R$3:$R$5</xm:f>
          </x14:formula1>
          <xm:sqref>S7 O7 K7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768827-877B-480D-8EB2-1B0CAE9ACE72}">
  <sheetPr codeName="Sheet9">
    <tabColor rgb="FFFAC2D7"/>
  </sheetPr>
  <dimension ref="A1:XDP108"/>
  <sheetViews>
    <sheetView zoomScale="74" zoomScaleNormal="100" workbookViewId="0">
      <selection activeCell="Y18" sqref="Y18"/>
    </sheetView>
  </sheetViews>
  <sheetFormatPr defaultColWidth="8.7109375" defaultRowHeight="15" x14ac:dyDescent="0.25"/>
  <cols>
    <col min="1" max="1" width="8.7109375" style="40"/>
    <col min="2" max="3" width="12.85546875" style="40" customWidth="1"/>
    <col min="4" max="4" width="6" style="40" customWidth="1"/>
    <col min="5" max="5" width="8.7109375" style="40"/>
    <col min="6" max="6" width="13.140625" style="40" bestFit="1" customWidth="1"/>
    <col min="7" max="7" width="8.7109375" style="40"/>
    <col min="8" max="8" width="10" style="40" customWidth="1"/>
    <col min="9" max="9" width="8.85546875" style="40" bestFit="1" customWidth="1"/>
    <col min="10" max="10" width="9.85546875" style="40" customWidth="1"/>
    <col min="11" max="11" width="11" style="40" bestFit="1" customWidth="1"/>
    <col min="12" max="12" width="10.140625" style="40" hidden="1" customWidth="1"/>
    <col min="13" max="13" width="10.5703125" style="40" customWidth="1"/>
    <col min="14" max="14" width="9.28515625" style="40" customWidth="1"/>
    <col min="15" max="15" width="11" style="40" customWidth="1"/>
    <col min="16" max="16" width="9.28515625" style="40" hidden="1" customWidth="1"/>
    <col min="17" max="17" width="10.140625" style="40" customWidth="1"/>
    <col min="18" max="18" width="9.28515625" style="40" customWidth="1"/>
    <col min="19" max="19" width="11" style="40" customWidth="1"/>
    <col min="20" max="20" width="9.28515625" style="40" hidden="1" customWidth="1"/>
    <col min="21" max="21" width="11.28515625" style="40" customWidth="1"/>
    <col min="22" max="22" width="10.85546875" style="40" customWidth="1"/>
    <col min="23" max="23" width="11.140625" style="41" customWidth="1"/>
    <col min="24" max="25" width="8.7109375" style="40"/>
    <col min="26" max="30" width="8.7109375" style="40" customWidth="1"/>
    <col min="31" max="16384" width="8.7109375" style="40"/>
  </cols>
  <sheetData>
    <row r="1" spans="1:28 16344:16344" ht="6" customHeight="1" thickBot="1" x14ac:dyDescent="0.3"/>
    <row r="2" spans="1:28 16344:16344" ht="23.45" customHeight="1" thickBot="1" x14ac:dyDescent="0.3">
      <c r="A2" s="231" t="s">
        <v>17</v>
      </c>
      <c r="B2" s="232"/>
      <c r="C2" s="232"/>
      <c r="D2" s="232"/>
      <c r="E2" s="233"/>
      <c r="F2" s="237">
        <f>COUNTIF(J7:U108,"Completed")/306</f>
        <v>6.5359477124183009E-3</v>
      </c>
      <c r="G2" s="239"/>
      <c r="H2" s="125" t="s">
        <v>209</v>
      </c>
      <c r="I2" s="125" t="s">
        <v>210</v>
      </c>
      <c r="J2" s="125" t="s">
        <v>211</v>
      </c>
      <c r="K2" s="125" t="s">
        <v>212</v>
      </c>
      <c r="L2" s="250"/>
      <c r="M2" s="125" t="s">
        <v>213</v>
      </c>
      <c r="N2" s="125" t="s">
        <v>214</v>
      </c>
      <c r="O2" s="411"/>
      <c r="P2" s="412"/>
      <c r="Q2" s="412"/>
      <c r="R2" s="413"/>
      <c r="S2" s="252" t="s">
        <v>22</v>
      </c>
      <c r="T2" s="252"/>
      <c r="U2" s="254">
        <f>COUNTIF(J7:U108,S2)/306</f>
        <v>3.2679738562091504E-3</v>
      </c>
      <c r="V2" s="345"/>
      <c r="W2" s="346"/>
      <c r="XDP2" s="256"/>
    </row>
    <row r="3" spans="1:28 16344:16344" ht="38.1" customHeight="1" thickBot="1" x14ac:dyDescent="0.3">
      <c r="A3" s="309"/>
      <c r="B3" s="310"/>
      <c r="C3" s="310"/>
      <c r="D3" s="310"/>
      <c r="E3" s="311"/>
      <c r="F3" s="238"/>
      <c r="G3" s="239"/>
      <c r="H3" s="127">
        <f>COUNTIF(J7:U22,"Completed")/48</f>
        <v>2.0833333333333332E-2</v>
      </c>
      <c r="I3" s="127">
        <f>COUNTIF(J23:U49,"Completed")/81</f>
        <v>1.2345679012345678E-2</v>
      </c>
      <c r="J3" s="127">
        <f>COUNTIF(J50:U64,"Completed")/45</f>
        <v>0</v>
      </c>
      <c r="K3" s="127">
        <f>COUNTIF(J65:U71,"Completed")/21</f>
        <v>0</v>
      </c>
      <c r="L3" s="364"/>
      <c r="M3" s="127">
        <f>COUNTIF(J72:U79,"Completed")/24</f>
        <v>0</v>
      </c>
      <c r="N3" s="127">
        <f>COUNTIF(J80:U108,"Completed")/87</f>
        <v>0</v>
      </c>
      <c r="O3" s="414"/>
      <c r="P3" s="415"/>
      <c r="Q3" s="415"/>
      <c r="R3" s="416"/>
      <c r="S3" s="253"/>
      <c r="T3" s="253"/>
      <c r="U3" s="255"/>
      <c r="V3" s="347"/>
      <c r="W3" s="348"/>
      <c r="XDP3" s="256"/>
    </row>
    <row r="4" spans="1:28 16344:16344" ht="15" customHeight="1" thickBot="1" x14ac:dyDescent="0.3">
      <c r="A4" s="349" t="s">
        <v>0</v>
      </c>
      <c r="B4" s="350"/>
      <c r="C4" s="350"/>
      <c r="D4" s="350"/>
      <c r="E4" s="350"/>
      <c r="F4" s="350"/>
      <c r="G4" s="350"/>
      <c r="H4" s="350"/>
      <c r="I4" s="351"/>
      <c r="J4" s="355" t="s">
        <v>2</v>
      </c>
      <c r="K4" s="356"/>
      <c r="L4" s="356"/>
      <c r="M4" s="357"/>
      <c r="N4" s="358" t="s">
        <v>4</v>
      </c>
      <c r="O4" s="359"/>
      <c r="P4" s="359"/>
      <c r="Q4" s="360"/>
      <c r="R4" s="361" t="s">
        <v>5</v>
      </c>
      <c r="S4" s="362"/>
      <c r="T4" s="362"/>
      <c r="U4" s="363"/>
      <c r="V4" s="280" t="s">
        <v>16</v>
      </c>
      <c r="W4" s="319" t="s">
        <v>15</v>
      </c>
    </row>
    <row r="5" spans="1:28 16344:16344" ht="21.6" customHeight="1" thickBot="1" x14ac:dyDescent="0.3">
      <c r="A5" s="352"/>
      <c r="B5" s="353"/>
      <c r="C5" s="353"/>
      <c r="D5" s="353"/>
      <c r="E5" s="353"/>
      <c r="F5" s="353"/>
      <c r="G5" s="353"/>
      <c r="H5" s="353"/>
      <c r="I5" s="354"/>
      <c r="J5" s="291" t="s">
        <v>3</v>
      </c>
      <c r="K5" s="291" t="s">
        <v>19</v>
      </c>
      <c r="L5" s="291" t="s">
        <v>13</v>
      </c>
      <c r="M5" s="291" t="s">
        <v>18</v>
      </c>
      <c r="N5" s="283" t="s">
        <v>3</v>
      </c>
      <c r="O5" s="283" t="s">
        <v>19</v>
      </c>
      <c r="P5" s="283" t="s">
        <v>13</v>
      </c>
      <c r="Q5" s="283" t="s">
        <v>18</v>
      </c>
      <c r="R5" s="287" t="s">
        <v>3</v>
      </c>
      <c r="S5" s="287" t="s">
        <v>19</v>
      </c>
      <c r="T5" s="287" t="s">
        <v>13</v>
      </c>
      <c r="U5" s="287" t="s">
        <v>18</v>
      </c>
      <c r="V5" s="281"/>
      <c r="W5" s="320"/>
    </row>
    <row r="6" spans="1:28 16344:16344" ht="30" customHeight="1" thickBot="1" x14ac:dyDescent="0.3">
      <c r="A6" s="329" t="s">
        <v>12</v>
      </c>
      <c r="B6" s="330"/>
      <c r="C6" s="128"/>
      <c r="D6" s="129" t="s">
        <v>202</v>
      </c>
      <c r="E6" s="331" t="s">
        <v>1</v>
      </c>
      <c r="F6" s="331"/>
      <c r="G6" s="331"/>
      <c r="H6" s="331"/>
      <c r="I6" s="331"/>
      <c r="J6" s="365"/>
      <c r="K6" s="365"/>
      <c r="L6" s="365"/>
      <c r="M6" s="365"/>
      <c r="N6" s="328"/>
      <c r="O6" s="328"/>
      <c r="P6" s="328"/>
      <c r="Q6" s="328"/>
      <c r="R6" s="344"/>
      <c r="S6" s="344"/>
      <c r="T6" s="344"/>
      <c r="U6" s="344"/>
      <c r="V6" s="282"/>
      <c r="W6" s="321"/>
      <c r="AA6" s="42"/>
      <c r="AB6" s="43"/>
    </row>
    <row r="7" spans="1:28 16344:16344" ht="27" customHeight="1" x14ac:dyDescent="0.25">
      <c r="A7" s="215" t="s">
        <v>78</v>
      </c>
      <c r="B7" s="341"/>
      <c r="C7" s="338" t="s">
        <v>79</v>
      </c>
      <c r="D7" s="144">
        <v>1</v>
      </c>
      <c r="E7" s="332" t="s">
        <v>96</v>
      </c>
      <c r="F7" s="333"/>
      <c r="G7" s="333"/>
      <c r="H7" s="333"/>
      <c r="I7" s="333"/>
      <c r="J7" s="145" t="str" cm="1">
        <f t="array" ref="J7:J22">_xlfn.TOCOL('2.1'!J7:J22)</f>
        <v>Started</v>
      </c>
      <c r="K7" s="145" t="str" cm="1">
        <f t="array" ref="K7:K22">_xlfn.TOCOL('2.1'!K7:K22)</f>
        <v>Active Recall Q</v>
      </c>
      <c r="L7" s="146" cm="1">
        <f t="array" ref="L7:L22">_xlfn.TOCOL('2.1'!L7:L22)</f>
        <v>45356</v>
      </c>
      <c r="M7" s="145" t="str" cm="1">
        <f t="array" ref="M7:M22">_xlfn.TOCOL('2.1'!M7:M22)</f>
        <v>Getting There</v>
      </c>
      <c r="N7" s="145" t="str" cm="1">
        <f t="array" ref="N7:N22">_xlfn.TOCOL('2.1'!N7:N22)</f>
        <v>Completed</v>
      </c>
      <c r="O7" s="145" t="str" cm="1">
        <f t="array" ref="O7:O22">_xlfn.TOCOL('2.1'!O7:O22)</f>
        <v>Learning Mark Scheme</v>
      </c>
      <c r="P7" s="146" cm="1">
        <f t="array" ref="P7:P22">_xlfn.TOCOL('2.1'!P7:P22)</f>
        <v>45333</v>
      </c>
      <c r="Q7" s="145" t="str" cm="1">
        <f t="array" ref="Q7:Q22">_xlfn.TOCOL('2.1'!Q7:Q22)</f>
        <v>Nailed It</v>
      </c>
      <c r="R7" s="145" t="str" cm="1">
        <f t="array" ref="R7:R22">_xlfn.TOCOL('2.1'!R7:R22)</f>
        <v>Not Started</v>
      </c>
      <c r="S7" s="145" cm="1">
        <f t="array" ref="S7:S22">_xlfn.TOCOL('2.1'!S7:S22)</f>
        <v>0</v>
      </c>
      <c r="T7" s="146" cm="1">
        <f t="array" ref="T7:T22">_xlfn.TOCOL('2.1'!T7:T22)</f>
        <v>0</v>
      </c>
      <c r="U7" s="147" cm="1">
        <f t="array" ref="U7:U22">_xlfn.TOCOL('2.1'!U7:U22)</f>
        <v>0</v>
      </c>
      <c r="V7" s="152">
        <f>COUNTIF(J7:U7,"completed")/3</f>
        <v>0.33333333333333331</v>
      </c>
      <c r="W7" s="153">
        <f>(_xlfn.XLOOKUP(M7,working!$R$3:$R$5,working!$S$3:$S$5,"0")+_xlfn.XLOOKUP(Q7,working!$R$3:$R$5,working!$S$3:$S$5,"0")+_xlfn.XLOOKUP(U7,working!$R$3:$R$5,working!$S$3:$S$5,"0"))/15</f>
        <v>0.6</v>
      </c>
      <c r="AA7" s="42"/>
    </row>
    <row r="8" spans="1:28 16344:16344" ht="27" customHeight="1" x14ac:dyDescent="0.25">
      <c r="A8" s="217"/>
      <c r="B8" s="342"/>
      <c r="C8" s="339"/>
      <c r="D8" s="54">
        <v>2</v>
      </c>
      <c r="E8" s="334" t="s">
        <v>97</v>
      </c>
      <c r="F8" s="335"/>
      <c r="G8" s="335"/>
      <c r="H8" s="335"/>
      <c r="I8" s="335"/>
      <c r="J8" s="21" t="str">
        <v>Not Started</v>
      </c>
      <c r="K8" s="21">
        <v>0</v>
      </c>
      <c r="L8" s="49">
        <v>0</v>
      </c>
      <c r="M8" s="142">
        <v>0</v>
      </c>
      <c r="N8" s="21" t="str">
        <v>Not Started</v>
      </c>
      <c r="O8" s="21">
        <v>0</v>
      </c>
      <c r="P8" s="49">
        <v>0</v>
      </c>
      <c r="Q8" s="143">
        <v>0</v>
      </c>
      <c r="R8" s="21" t="str">
        <v>Not Started</v>
      </c>
      <c r="S8" s="21">
        <v>0</v>
      </c>
      <c r="T8" s="49">
        <v>0</v>
      </c>
      <c r="U8" s="26">
        <v>0</v>
      </c>
      <c r="V8" s="46">
        <f t="shared" ref="V8:V71" si="0">COUNTIF(J8:U8,"completed")/3</f>
        <v>0</v>
      </c>
      <c r="W8" s="154">
        <f>(_xlfn.XLOOKUP(M8,working!$R$3:$R$5,working!$S$3:$S$5,"0")+_xlfn.XLOOKUP(Q8,working!$R$3:$R$5,working!$S$3:$S$5,"0")+_xlfn.XLOOKUP(U8,working!$R$3:$R$5,working!$S$3:$S$5,"0"))/15</f>
        <v>0</v>
      </c>
      <c r="AA8" s="42"/>
    </row>
    <row r="9" spans="1:28 16344:16344" ht="27" customHeight="1" thickBot="1" x14ac:dyDescent="0.3">
      <c r="A9" s="217"/>
      <c r="B9" s="342"/>
      <c r="C9" s="340"/>
      <c r="D9" s="138">
        <v>3</v>
      </c>
      <c r="E9" s="336" t="s">
        <v>98</v>
      </c>
      <c r="F9" s="337"/>
      <c r="G9" s="337"/>
      <c r="H9" s="337"/>
      <c r="I9" s="337"/>
      <c r="J9" s="37" t="str">
        <v>Not Started</v>
      </c>
      <c r="K9" s="37">
        <v>0</v>
      </c>
      <c r="L9" s="52">
        <v>0</v>
      </c>
      <c r="M9" s="148">
        <v>0</v>
      </c>
      <c r="N9" s="37" t="str">
        <v>Not Started</v>
      </c>
      <c r="O9" s="37">
        <v>0</v>
      </c>
      <c r="P9" s="52">
        <v>0</v>
      </c>
      <c r="Q9" s="149">
        <v>0</v>
      </c>
      <c r="R9" s="37" t="str">
        <v>Not Started</v>
      </c>
      <c r="S9" s="37">
        <v>0</v>
      </c>
      <c r="T9" s="52">
        <v>0</v>
      </c>
      <c r="U9" s="130">
        <v>0</v>
      </c>
      <c r="V9" s="156">
        <f t="shared" si="0"/>
        <v>0</v>
      </c>
      <c r="W9" s="157">
        <f>(_xlfn.XLOOKUP(M9,working!$R$3:$R$5,working!$S$3:$S$5,"0")+_xlfn.XLOOKUP(Q9,working!$R$3:$R$5,working!$S$3:$S$5,"0")+_xlfn.XLOOKUP(U9,working!$R$3:$R$5,working!$S$3:$S$5,"0"))/15</f>
        <v>0</v>
      </c>
      <c r="AA9" s="42"/>
    </row>
    <row r="10" spans="1:28 16344:16344" ht="27" customHeight="1" x14ac:dyDescent="0.25">
      <c r="A10" s="217"/>
      <c r="B10" s="342"/>
      <c r="C10" s="338" t="s">
        <v>80</v>
      </c>
      <c r="D10" s="144">
        <v>4</v>
      </c>
      <c r="E10" s="332" t="s">
        <v>99</v>
      </c>
      <c r="F10" s="333"/>
      <c r="G10" s="333"/>
      <c r="H10" s="333"/>
      <c r="I10" s="333"/>
      <c r="J10" s="145" t="str">
        <v>Not Started</v>
      </c>
      <c r="K10" s="145">
        <v>0</v>
      </c>
      <c r="L10" s="146">
        <v>0</v>
      </c>
      <c r="M10" s="150">
        <v>0</v>
      </c>
      <c r="N10" s="145" t="str">
        <v>Not Started</v>
      </c>
      <c r="O10" s="145">
        <v>0</v>
      </c>
      <c r="P10" s="146">
        <v>0</v>
      </c>
      <c r="Q10" s="145">
        <v>0</v>
      </c>
      <c r="R10" s="145" t="str">
        <v>Not Started</v>
      </c>
      <c r="S10" s="145">
        <v>0</v>
      </c>
      <c r="T10" s="146">
        <v>0</v>
      </c>
      <c r="U10" s="151">
        <v>0</v>
      </c>
      <c r="V10" s="152">
        <f t="shared" si="0"/>
        <v>0</v>
      </c>
      <c r="W10" s="153">
        <f>(_xlfn.XLOOKUP(M10,working!$R$3:$R$5,working!$S$3:$S$5,"0")+_xlfn.XLOOKUP(Q10,working!$R$3:$R$5,working!$S$3:$S$5,"0")+_xlfn.XLOOKUP(U10,working!$R$3:$R$5,working!$S$3:$S$5,"0"))/15</f>
        <v>0</v>
      </c>
      <c r="AA10" s="42"/>
    </row>
    <row r="11" spans="1:28 16344:16344" ht="27" customHeight="1" x14ac:dyDescent="0.25">
      <c r="A11" s="217"/>
      <c r="B11" s="342"/>
      <c r="C11" s="339"/>
      <c r="D11" s="54">
        <v>5</v>
      </c>
      <c r="E11" s="334" t="s">
        <v>100</v>
      </c>
      <c r="F11" s="335"/>
      <c r="G11" s="335"/>
      <c r="H11" s="335"/>
      <c r="I11" s="335"/>
      <c r="J11" s="21" t="str">
        <v>Not Started</v>
      </c>
      <c r="K11" s="21">
        <v>0</v>
      </c>
      <c r="L11" s="49">
        <v>0</v>
      </c>
      <c r="M11" s="142">
        <v>0</v>
      </c>
      <c r="N11" s="21" t="str">
        <v>Not Started</v>
      </c>
      <c r="O11" s="21">
        <v>0</v>
      </c>
      <c r="P11" s="49">
        <v>0</v>
      </c>
      <c r="Q11" s="21">
        <v>0</v>
      </c>
      <c r="R11" s="21" t="str">
        <v>Not Started</v>
      </c>
      <c r="S11" s="21">
        <v>0</v>
      </c>
      <c r="T11" s="49">
        <v>0</v>
      </c>
      <c r="U11" s="143">
        <v>0</v>
      </c>
      <c r="V11" s="46">
        <f t="shared" si="0"/>
        <v>0</v>
      </c>
      <c r="W11" s="154">
        <f>(_xlfn.XLOOKUP(M11,working!$R$3:$R$5,working!$S$3:$S$5,"0")+_xlfn.XLOOKUP(Q11,working!$R$3:$R$5,working!$S$3:$S$5,"0")+_xlfn.XLOOKUP(U11,working!$R$3:$R$5,working!$S$3:$S$5,"0"))/15</f>
        <v>0</v>
      </c>
      <c r="AA11" s="42"/>
    </row>
    <row r="12" spans="1:28 16344:16344" ht="27" customHeight="1" x14ac:dyDescent="0.25">
      <c r="A12" s="217"/>
      <c r="B12" s="342"/>
      <c r="C12" s="339"/>
      <c r="D12" s="54">
        <v>6</v>
      </c>
      <c r="E12" s="334" t="s">
        <v>101</v>
      </c>
      <c r="F12" s="335"/>
      <c r="G12" s="335"/>
      <c r="H12" s="335"/>
      <c r="I12" s="335"/>
      <c r="J12" s="21" t="str">
        <v>Not Started</v>
      </c>
      <c r="K12" s="21">
        <v>0</v>
      </c>
      <c r="L12" s="49">
        <v>0</v>
      </c>
      <c r="M12" s="142">
        <v>0</v>
      </c>
      <c r="N12" s="21" t="str">
        <v>Not Started</v>
      </c>
      <c r="O12" s="21">
        <v>0</v>
      </c>
      <c r="P12" s="49">
        <v>0</v>
      </c>
      <c r="Q12" s="21">
        <v>0</v>
      </c>
      <c r="R12" s="21" t="str">
        <v>Not Started</v>
      </c>
      <c r="S12" s="21">
        <v>0</v>
      </c>
      <c r="T12" s="49">
        <v>0</v>
      </c>
      <c r="U12" s="143">
        <v>0</v>
      </c>
      <c r="V12" s="46">
        <f t="shared" si="0"/>
        <v>0</v>
      </c>
      <c r="W12" s="154">
        <f>(_xlfn.XLOOKUP(M12,working!$R$3:$R$5,working!$S$3:$S$5,"0")+_xlfn.XLOOKUP(Q12,working!$R$3:$R$5,working!$S$3:$S$5,"0")+_xlfn.XLOOKUP(U12,working!$R$3:$R$5,working!$S$3:$S$5,"0"))/15</f>
        <v>0</v>
      </c>
      <c r="AA12" s="42"/>
    </row>
    <row r="13" spans="1:28 16344:16344" ht="27" customHeight="1" x14ac:dyDescent="0.25">
      <c r="A13" s="217"/>
      <c r="B13" s="342"/>
      <c r="C13" s="339"/>
      <c r="D13" s="54">
        <v>7</v>
      </c>
      <c r="E13" s="334" t="s">
        <v>102</v>
      </c>
      <c r="F13" s="335"/>
      <c r="G13" s="335"/>
      <c r="H13" s="335"/>
      <c r="I13" s="335"/>
      <c r="J13" s="21" t="str">
        <v>Not Started</v>
      </c>
      <c r="K13" s="21">
        <v>0</v>
      </c>
      <c r="L13" s="49">
        <v>0</v>
      </c>
      <c r="M13" s="142">
        <v>0</v>
      </c>
      <c r="N13" s="21" t="str">
        <v>Not Started</v>
      </c>
      <c r="O13" s="21">
        <v>0</v>
      </c>
      <c r="P13" s="49">
        <v>0</v>
      </c>
      <c r="Q13" s="21">
        <v>0</v>
      </c>
      <c r="R13" s="21" t="str">
        <v>Not Started</v>
      </c>
      <c r="S13" s="21">
        <v>0</v>
      </c>
      <c r="T13" s="49">
        <v>0</v>
      </c>
      <c r="U13" s="143">
        <v>0</v>
      </c>
      <c r="V13" s="46">
        <f t="shared" si="0"/>
        <v>0</v>
      </c>
      <c r="W13" s="154">
        <f>(_xlfn.XLOOKUP(M13,working!$R$3:$R$5,working!$S$3:$S$5,"0")+_xlfn.XLOOKUP(Q13,working!$R$3:$R$5,working!$S$3:$S$5,"0")+_xlfn.XLOOKUP(U13,working!$R$3:$R$5,working!$S$3:$S$5,"0"))/15</f>
        <v>0</v>
      </c>
      <c r="AA13" s="42"/>
    </row>
    <row r="14" spans="1:28 16344:16344" ht="27" customHeight="1" x14ac:dyDescent="0.25">
      <c r="A14" s="217"/>
      <c r="B14" s="342"/>
      <c r="C14" s="339"/>
      <c r="D14" s="54">
        <v>8</v>
      </c>
      <c r="E14" s="334" t="s">
        <v>103</v>
      </c>
      <c r="F14" s="335"/>
      <c r="G14" s="335"/>
      <c r="H14" s="335"/>
      <c r="I14" s="335"/>
      <c r="J14" s="21" t="str">
        <v>Not Started</v>
      </c>
      <c r="K14" s="21">
        <v>0</v>
      </c>
      <c r="L14" s="49">
        <v>0</v>
      </c>
      <c r="M14" s="142">
        <v>0</v>
      </c>
      <c r="N14" s="21" t="str">
        <v>Not Started</v>
      </c>
      <c r="O14" s="21">
        <v>0</v>
      </c>
      <c r="P14" s="49">
        <v>0</v>
      </c>
      <c r="Q14" s="21">
        <v>0</v>
      </c>
      <c r="R14" s="21" t="str">
        <v>Not Started</v>
      </c>
      <c r="S14" s="21">
        <v>0</v>
      </c>
      <c r="T14" s="49">
        <v>0</v>
      </c>
      <c r="U14" s="143">
        <v>0</v>
      </c>
      <c r="V14" s="46">
        <f t="shared" si="0"/>
        <v>0</v>
      </c>
      <c r="W14" s="154">
        <f>(_xlfn.XLOOKUP(M14,working!$R$3:$R$5,working!$S$3:$S$5,"0")+_xlfn.XLOOKUP(Q14,working!$R$3:$R$5,working!$S$3:$S$5,"0")+_xlfn.XLOOKUP(U14,working!$R$3:$R$5,working!$S$3:$S$5,"0"))/15</f>
        <v>0</v>
      </c>
      <c r="AA14" s="42"/>
    </row>
    <row r="15" spans="1:28 16344:16344" ht="27" customHeight="1" x14ac:dyDescent="0.25">
      <c r="A15" s="217"/>
      <c r="B15" s="342"/>
      <c r="C15" s="339"/>
      <c r="D15" s="54">
        <v>9</v>
      </c>
      <c r="E15" s="334" t="s">
        <v>104</v>
      </c>
      <c r="F15" s="335"/>
      <c r="G15" s="335"/>
      <c r="H15" s="335"/>
      <c r="I15" s="335"/>
      <c r="J15" s="21" t="str">
        <v>Not Started</v>
      </c>
      <c r="K15" s="21">
        <v>0</v>
      </c>
      <c r="L15" s="49">
        <v>0</v>
      </c>
      <c r="M15" s="142">
        <v>0</v>
      </c>
      <c r="N15" s="21" t="str">
        <v>Not Started</v>
      </c>
      <c r="O15" s="21">
        <v>0</v>
      </c>
      <c r="P15" s="49">
        <v>0</v>
      </c>
      <c r="Q15" s="142">
        <v>0</v>
      </c>
      <c r="R15" s="21" t="str">
        <v>Not Started</v>
      </c>
      <c r="S15" s="21">
        <v>0</v>
      </c>
      <c r="T15" s="49">
        <v>0</v>
      </c>
      <c r="U15" s="143">
        <v>0</v>
      </c>
      <c r="V15" s="46">
        <f t="shared" si="0"/>
        <v>0</v>
      </c>
      <c r="W15" s="154">
        <f>(_xlfn.XLOOKUP(M15,working!$R$3:$R$5,working!$S$3:$S$5,"0")+_xlfn.XLOOKUP(Q15,working!$R$3:$R$5,working!$S$3:$S$5,"0")+_xlfn.XLOOKUP(U15,working!$R$3:$R$5,working!$S$3:$S$5,"0"))/15</f>
        <v>0</v>
      </c>
      <c r="AA15" s="42"/>
    </row>
    <row r="16" spans="1:28 16344:16344" ht="27" customHeight="1" x14ac:dyDescent="0.25">
      <c r="A16" s="217"/>
      <c r="B16" s="342"/>
      <c r="C16" s="339"/>
      <c r="D16" s="54">
        <v>10</v>
      </c>
      <c r="E16" s="334" t="s">
        <v>105</v>
      </c>
      <c r="F16" s="335"/>
      <c r="G16" s="335"/>
      <c r="H16" s="335"/>
      <c r="I16" s="335"/>
      <c r="J16" s="21" t="str">
        <v>Not Started</v>
      </c>
      <c r="K16" s="21">
        <v>0</v>
      </c>
      <c r="L16" s="49">
        <v>0</v>
      </c>
      <c r="M16" s="142">
        <v>0</v>
      </c>
      <c r="N16" s="21" t="str">
        <v>Not Started</v>
      </c>
      <c r="O16" s="21">
        <v>0</v>
      </c>
      <c r="P16" s="49">
        <v>0</v>
      </c>
      <c r="Q16" s="143">
        <v>0</v>
      </c>
      <c r="R16" s="21" t="str">
        <v>Not Started</v>
      </c>
      <c r="S16" s="21">
        <v>0</v>
      </c>
      <c r="T16" s="49">
        <v>0</v>
      </c>
      <c r="U16" s="143">
        <v>0</v>
      </c>
      <c r="V16" s="46">
        <f t="shared" si="0"/>
        <v>0</v>
      </c>
      <c r="W16" s="154">
        <f>(_xlfn.XLOOKUP(M16,working!$R$3:$R$5,working!$S$3:$S$5,"0")+_xlfn.XLOOKUP(Q16,working!$R$3:$R$5,working!$S$3:$S$5,"0")+_xlfn.XLOOKUP(U16,working!$R$3:$R$5,working!$S$3:$S$5,"0"))/15</f>
        <v>0</v>
      </c>
      <c r="AA16" s="42"/>
    </row>
    <row r="17" spans="1:27" ht="27" customHeight="1" thickBot="1" x14ac:dyDescent="0.3">
      <c r="A17" s="217"/>
      <c r="B17" s="342"/>
      <c r="C17" s="340"/>
      <c r="D17" s="138">
        <v>11</v>
      </c>
      <c r="E17" s="336" t="s">
        <v>106</v>
      </c>
      <c r="F17" s="337"/>
      <c r="G17" s="337"/>
      <c r="H17" s="337"/>
      <c r="I17" s="337"/>
      <c r="J17" s="37" t="str">
        <v>Not Started</v>
      </c>
      <c r="K17" s="37">
        <v>0</v>
      </c>
      <c r="L17" s="52">
        <v>0</v>
      </c>
      <c r="M17" s="148">
        <v>0</v>
      </c>
      <c r="N17" s="37" t="str">
        <v>Not Started</v>
      </c>
      <c r="O17" s="37">
        <v>0</v>
      </c>
      <c r="P17" s="52">
        <v>0</v>
      </c>
      <c r="Q17" s="149">
        <v>0</v>
      </c>
      <c r="R17" s="37" t="str">
        <v>Not Started</v>
      </c>
      <c r="S17" s="37">
        <v>0</v>
      </c>
      <c r="T17" s="52">
        <v>0</v>
      </c>
      <c r="U17" s="155">
        <v>0</v>
      </c>
      <c r="V17" s="156">
        <f t="shared" si="0"/>
        <v>0</v>
      </c>
      <c r="W17" s="157">
        <f>(_xlfn.XLOOKUP(M17,working!$R$3:$R$5,working!$S$3:$S$5,"0")+_xlfn.XLOOKUP(Q17,working!$R$3:$R$5,working!$S$3:$S$5,"0")+_xlfn.XLOOKUP(U17,working!$R$3:$R$5,working!$S$3:$S$5,"0"))/15</f>
        <v>0</v>
      </c>
      <c r="AA17" s="42"/>
    </row>
    <row r="18" spans="1:27" ht="27" customHeight="1" x14ac:dyDescent="0.25">
      <c r="A18" s="217"/>
      <c r="B18" s="342"/>
      <c r="C18" s="338" t="s">
        <v>81</v>
      </c>
      <c r="D18" s="144">
        <v>12</v>
      </c>
      <c r="E18" s="332" t="s">
        <v>107</v>
      </c>
      <c r="F18" s="333"/>
      <c r="G18" s="333"/>
      <c r="H18" s="333"/>
      <c r="I18" s="333"/>
      <c r="J18" s="145" t="str">
        <v>Not Started</v>
      </c>
      <c r="K18" s="145">
        <v>0</v>
      </c>
      <c r="L18" s="146">
        <v>0</v>
      </c>
      <c r="M18" s="150">
        <v>0</v>
      </c>
      <c r="N18" s="145" t="str">
        <v>Not Started</v>
      </c>
      <c r="O18" s="145">
        <v>0</v>
      </c>
      <c r="P18" s="146">
        <v>0</v>
      </c>
      <c r="Q18" s="145">
        <v>0</v>
      </c>
      <c r="R18" s="145" t="str">
        <v>Not Started</v>
      </c>
      <c r="S18" s="145">
        <v>0</v>
      </c>
      <c r="T18" s="146">
        <v>0</v>
      </c>
      <c r="U18" s="151">
        <v>0</v>
      </c>
      <c r="V18" s="152">
        <f t="shared" si="0"/>
        <v>0</v>
      </c>
      <c r="W18" s="153">
        <f>(_xlfn.XLOOKUP(M18,working!$R$3:$R$5,working!$S$3:$S$5,"0")+_xlfn.XLOOKUP(Q18,working!$R$3:$R$5,working!$S$3:$S$5,"0")+_xlfn.XLOOKUP(U18,working!$R$3:$R$5,working!$S$3:$S$5,"0"))/15</f>
        <v>0</v>
      </c>
      <c r="AA18" s="42"/>
    </row>
    <row r="19" spans="1:27" ht="27" customHeight="1" x14ac:dyDescent="0.25">
      <c r="A19" s="217"/>
      <c r="B19" s="342"/>
      <c r="C19" s="339"/>
      <c r="D19" s="54">
        <v>13</v>
      </c>
      <c r="E19" s="334" t="s">
        <v>108</v>
      </c>
      <c r="F19" s="335"/>
      <c r="G19" s="335"/>
      <c r="H19" s="335"/>
      <c r="I19" s="335"/>
      <c r="J19" s="21" t="str">
        <v>Not Started</v>
      </c>
      <c r="K19" s="21">
        <v>0</v>
      </c>
      <c r="L19" s="49">
        <v>0</v>
      </c>
      <c r="M19" s="142">
        <v>0</v>
      </c>
      <c r="N19" s="21" t="str">
        <v>Not Started</v>
      </c>
      <c r="O19" s="21">
        <v>0</v>
      </c>
      <c r="P19" s="49">
        <v>0</v>
      </c>
      <c r="Q19" s="21">
        <v>0</v>
      </c>
      <c r="R19" s="21" t="str">
        <v>Not Started</v>
      </c>
      <c r="S19" s="21">
        <v>0</v>
      </c>
      <c r="T19" s="49">
        <v>0</v>
      </c>
      <c r="U19" s="143">
        <v>0</v>
      </c>
      <c r="V19" s="46">
        <f t="shared" si="0"/>
        <v>0</v>
      </c>
      <c r="W19" s="154">
        <f>(_xlfn.XLOOKUP(M19,working!$R$3:$R$5,working!$S$3:$S$5,"0")+_xlfn.XLOOKUP(Q19,working!$R$3:$R$5,working!$S$3:$S$5,"0")+_xlfn.XLOOKUP(U19,working!$R$3:$R$5,working!$S$3:$S$5,"0"))/15</f>
        <v>0</v>
      </c>
      <c r="AA19" s="42"/>
    </row>
    <row r="20" spans="1:27" ht="27" customHeight="1" x14ac:dyDescent="0.25">
      <c r="A20" s="217"/>
      <c r="B20" s="342"/>
      <c r="C20" s="339"/>
      <c r="D20" s="54">
        <v>14</v>
      </c>
      <c r="E20" s="334" t="s">
        <v>109</v>
      </c>
      <c r="F20" s="335"/>
      <c r="G20" s="335"/>
      <c r="H20" s="335"/>
      <c r="I20" s="335"/>
      <c r="J20" s="21" t="str">
        <v>Not Started</v>
      </c>
      <c r="K20" s="21">
        <v>0</v>
      </c>
      <c r="L20" s="49">
        <v>0</v>
      </c>
      <c r="M20" s="142">
        <v>0</v>
      </c>
      <c r="N20" s="21" t="str">
        <v>Not Started</v>
      </c>
      <c r="O20" s="21">
        <v>0</v>
      </c>
      <c r="P20" s="49">
        <v>0</v>
      </c>
      <c r="Q20" s="21">
        <v>0</v>
      </c>
      <c r="R20" s="21" t="str">
        <v>Not Started</v>
      </c>
      <c r="S20" s="21">
        <v>0</v>
      </c>
      <c r="T20" s="49">
        <v>0</v>
      </c>
      <c r="U20" s="143">
        <v>0</v>
      </c>
      <c r="V20" s="46">
        <f t="shared" si="0"/>
        <v>0</v>
      </c>
      <c r="W20" s="154">
        <f>(_xlfn.XLOOKUP(M20,working!$R$3:$R$5,working!$S$3:$S$5,"0")+_xlfn.XLOOKUP(Q20,working!$R$3:$R$5,working!$S$3:$S$5,"0")+_xlfn.XLOOKUP(U20,working!$R$3:$R$5,working!$S$3:$S$5,"0"))/15</f>
        <v>0</v>
      </c>
      <c r="AA20" s="42"/>
    </row>
    <row r="21" spans="1:27" ht="27" customHeight="1" x14ac:dyDescent="0.25">
      <c r="A21" s="217"/>
      <c r="B21" s="342"/>
      <c r="C21" s="339"/>
      <c r="D21" s="54">
        <v>15</v>
      </c>
      <c r="E21" s="334" t="s">
        <v>110</v>
      </c>
      <c r="F21" s="335"/>
      <c r="G21" s="335"/>
      <c r="H21" s="335"/>
      <c r="I21" s="335"/>
      <c r="J21" s="21" t="str">
        <v>Not Started</v>
      </c>
      <c r="K21" s="21">
        <v>0</v>
      </c>
      <c r="L21" s="49">
        <v>0</v>
      </c>
      <c r="M21" s="142">
        <v>0</v>
      </c>
      <c r="N21" s="21" t="str">
        <v>Not Started</v>
      </c>
      <c r="O21" s="21">
        <v>0</v>
      </c>
      <c r="P21" s="49">
        <v>0</v>
      </c>
      <c r="Q21" s="21">
        <v>0</v>
      </c>
      <c r="R21" s="21" t="str">
        <v>Not Started</v>
      </c>
      <c r="S21" s="21">
        <v>0</v>
      </c>
      <c r="T21" s="49">
        <v>0</v>
      </c>
      <c r="U21" s="143">
        <v>0</v>
      </c>
      <c r="V21" s="46">
        <f t="shared" si="0"/>
        <v>0</v>
      </c>
      <c r="W21" s="154">
        <f>(_xlfn.XLOOKUP(M21,working!$R$3:$R$5,working!$S$3:$S$5,"0")+_xlfn.XLOOKUP(Q21,working!$R$3:$R$5,working!$S$3:$S$5,"0")+_xlfn.XLOOKUP(U21,working!$R$3:$R$5,working!$S$3:$S$5,"0"))/15</f>
        <v>0</v>
      </c>
      <c r="AA21" s="42"/>
    </row>
    <row r="22" spans="1:27" ht="27" customHeight="1" thickBot="1" x14ac:dyDescent="0.3">
      <c r="A22" s="219"/>
      <c r="B22" s="343"/>
      <c r="C22" s="340"/>
      <c r="D22" s="138">
        <v>16</v>
      </c>
      <c r="E22" s="336" t="s">
        <v>111</v>
      </c>
      <c r="F22" s="337"/>
      <c r="G22" s="337"/>
      <c r="H22" s="337"/>
      <c r="I22" s="337"/>
      <c r="J22" s="37" t="str">
        <v>Not Started</v>
      </c>
      <c r="K22" s="37">
        <v>0</v>
      </c>
      <c r="L22" s="52">
        <v>0</v>
      </c>
      <c r="M22" s="148">
        <v>0</v>
      </c>
      <c r="N22" s="37" t="str">
        <v>Not Started</v>
      </c>
      <c r="O22" s="37">
        <v>0</v>
      </c>
      <c r="P22" s="52">
        <v>0</v>
      </c>
      <c r="Q22" s="37">
        <v>0</v>
      </c>
      <c r="R22" s="37" t="str">
        <v>Not Started</v>
      </c>
      <c r="S22" s="37">
        <v>0</v>
      </c>
      <c r="T22" s="52">
        <v>0</v>
      </c>
      <c r="U22" s="155">
        <v>0</v>
      </c>
      <c r="V22" s="156">
        <f t="shared" si="0"/>
        <v>0</v>
      </c>
      <c r="W22" s="157">
        <f>(_xlfn.XLOOKUP(M22,working!$R$3:$R$5,working!$S$3:$S$5,"0")+_xlfn.XLOOKUP(Q22,working!$R$3:$R$5,working!$S$3:$S$5,"0")+_xlfn.XLOOKUP(U22,working!$R$3:$R$5,working!$S$3:$S$5,"0"))/15</f>
        <v>0</v>
      </c>
      <c r="AA22" s="42"/>
    </row>
    <row r="23" spans="1:27" ht="27" customHeight="1" x14ac:dyDescent="0.25">
      <c r="A23" s="366" t="s">
        <v>185</v>
      </c>
      <c r="B23" s="216"/>
      <c r="C23" s="371" t="s">
        <v>82</v>
      </c>
      <c r="D23" s="158">
        <v>17</v>
      </c>
      <c r="E23" s="332" t="s">
        <v>112</v>
      </c>
      <c r="F23" s="333"/>
      <c r="G23" s="333"/>
      <c r="H23" s="333"/>
      <c r="I23" s="333"/>
      <c r="J23" s="145" t="str" cm="1">
        <f t="array" ref="J23:J49">_xlfn.TOCOL('2.2'!J7:J33)</f>
        <v>Completed</v>
      </c>
      <c r="K23" s="145" t="str" cm="1">
        <f t="array" ref="K23:K49">_xlfn.TOCOL('2.2'!K7:K33)</f>
        <v>YouTube Videos</v>
      </c>
      <c r="L23" s="146" cm="1">
        <f t="array" ref="L23:L49">_xlfn.TOCOL('2.2'!L7:L33)</f>
        <v>0</v>
      </c>
      <c r="M23" s="150" t="str" cm="1">
        <f t="array" ref="M23:M49">_xlfn.TOCOL('2.2'!M7:M33)</f>
        <v>Getting There</v>
      </c>
      <c r="N23" s="145" t="str" cm="1">
        <f t="array" ref="N23:N49">_xlfn.TOCOL('2.2'!N7:N33)</f>
        <v>Not Started</v>
      </c>
      <c r="O23" s="145" cm="1">
        <f t="array" ref="O23:O49">_xlfn.TOCOL('2.2'!O7:O33)</f>
        <v>0</v>
      </c>
      <c r="P23" s="146" cm="1">
        <f t="array" ref="P23:P49">_xlfn.TOCOL('2.2'!P7:P33)</f>
        <v>0</v>
      </c>
      <c r="Q23" s="145" cm="1">
        <f t="array" ref="Q23:Q49">_xlfn.TOCOL('2.2'!Q7:Q33)</f>
        <v>0</v>
      </c>
      <c r="R23" s="145" t="str" cm="1">
        <f t="array" ref="R23:R49">_xlfn.TOCOL('2.2'!R7:R33)</f>
        <v>Not Started</v>
      </c>
      <c r="S23" s="145" cm="1">
        <f t="array" ref="S23:S49">_xlfn.TOCOL('2.2'!S7:S33)</f>
        <v>0</v>
      </c>
      <c r="T23" s="146" cm="1">
        <f t="array" ref="T23:T49">_xlfn.TOCOL('2.2'!T7:T33)</f>
        <v>0</v>
      </c>
      <c r="U23" s="150" cm="1">
        <f t="array" ref="U23:U49">_xlfn.TOCOL('2.2'!U7:U33)</f>
        <v>0</v>
      </c>
      <c r="V23" s="152">
        <f t="shared" si="0"/>
        <v>0.33333333333333331</v>
      </c>
      <c r="W23" s="153">
        <f>(_xlfn.XLOOKUP(M23,working!$R$3:$R$5,working!$S$3:$S$5,"0")+_xlfn.XLOOKUP(Q23,working!$R$3:$R$5,working!$S$3:$S$5,"0")+_xlfn.XLOOKUP(U23,working!$R$3:$R$5,working!$S$3:$S$5,"0"))/15</f>
        <v>0.26666666666666666</v>
      </c>
      <c r="AA23" s="42"/>
    </row>
    <row r="24" spans="1:27" ht="27" customHeight="1" x14ac:dyDescent="0.25">
      <c r="A24" s="367"/>
      <c r="B24" s="218"/>
      <c r="C24" s="372"/>
      <c r="D24" s="39">
        <v>18</v>
      </c>
      <c r="E24" s="334" t="s">
        <v>113</v>
      </c>
      <c r="F24" s="335"/>
      <c r="G24" s="335"/>
      <c r="H24" s="335"/>
      <c r="I24" s="335"/>
      <c r="J24" s="21" t="str">
        <v>Not Started</v>
      </c>
      <c r="K24" s="21">
        <v>0</v>
      </c>
      <c r="L24" s="49">
        <v>0</v>
      </c>
      <c r="M24" s="142">
        <v>0</v>
      </c>
      <c r="N24" s="21" t="str">
        <v>Not Started</v>
      </c>
      <c r="O24" s="21">
        <v>0</v>
      </c>
      <c r="P24" s="49">
        <v>0</v>
      </c>
      <c r="Q24" s="143">
        <v>0</v>
      </c>
      <c r="R24" s="21" t="str">
        <v>Not Started</v>
      </c>
      <c r="S24" s="21">
        <v>0</v>
      </c>
      <c r="T24" s="49">
        <v>0</v>
      </c>
      <c r="U24" s="143">
        <v>0</v>
      </c>
      <c r="V24" s="46">
        <f t="shared" si="0"/>
        <v>0</v>
      </c>
      <c r="W24" s="154">
        <f>(_xlfn.XLOOKUP(M24,working!$R$3:$R$5,working!$S$3:$S$5,"0")+_xlfn.XLOOKUP(Q24,working!$R$3:$R$5,working!$S$3:$S$5,"0")+_xlfn.XLOOKUP(U24,working!$R$3:$R$5,working!$S$3:$S$5,"0"))/15</f>
        <v>0</v>
      </c>
      <c r="AA24" s="42"/>
    </row>
    <row r="25" spans="1:27" ht="27" customHeight="1" x14ac:dyDescent="0.25">
      <c r="A25" s="367"/>
      <c r="B25" s="218"/>
      <c r="C25" s="372"/>
      <c r="D25" s="39">
        <v>19</v>
      </c>
      <c r="E25" s="374" t="s">
        <v>113</v>
      </c>
      <c r="F25" s="375"/>
      <c r="G25" s="375"/>
      <c r="H25" s="375"/>
      <c r="I25" s="375"/>
      <c r="J25" s="21" t="str">
        <v>Not Started</v>
      </c>
      <c r="K25" s="21">
        <v>0</v>
      </c>
      <c r="L25" s="49">
        <v>0</v>
      </c>
      <c r="M25" s="142">
        <v>0</v>
      </c>
      <c r="N25" s="21" t="str">
        <v>Not Started</v>
      </c>
      <c r="O25" s="21">
        <v>0</v>
      </c>
      <c r="P25" s="49">
        <v>0</v>
      </c>
      <c r="Q25" s="135">
        <v>0</v>
      </c>
      <c r="R25" s="21" t="str">
        <v>Not Started</v>
      </c>
      <c r="S25" s="21">
        <v>0</v>
      </c>
      <c r="T25" s="49">
        <v>0</v>
      </c>
      <c r="U25" s="143">
        <v>0</v>
      </c>
      <c r="V25" s="46">
        <f t="shared" si="0"/>
        <v>0</v>
      </c>
      <c r="W25" s="154">
        <f>(_xlfn.XLOOKUP(M25,working!$R$3:$R$5,working!$S$3:$S$5,"0")+_xlfn.XLOOKUP(Q25,working!$R$3:$R$5,working!$S$3:$S$5,"0")+_xlfn.XLOOKUP(U25,working!$R$3:$R$5,working!$S$3:$S$5,"0"))/15</f>
        <v>0</v>
      </c>
      <c r="AA25" s="42"/>
    </row>
    <row r="26" spans="1:27" ht="27" customHeight="1" x14ac:dyDescent="0.25">
      <c r="A26" s="367"/>
      <c r="B26" s="218"/>
      <c r="C26" s="372"/>
      <c r="D26" s="39">
        <v>20</v>
      </c>
      <c r="E26" s="374" t="s">
        <v>114</v>
      </c>
      <c r="F26" s="375"/>
      <c r="G26" s="375"/>
      <c r="H26" s="375"/>
      <c r="I26" s="375"/>
      <c r="J26" s="21" t="str">
        <v>Not Started</v>
      </c>
      <c r="K26" s="21">
        <v>0</v>
      </c>
      <c r="L26" s="49">
        <v>0</v>
      </c>
      <c r="M26" s="142">
        <v>0</v>
      </c>
      <c r="N26" s="21" t="str">
        <v>Not Started</v>
      </c>
      <c r="O26" s="21">
        <v>0</v>
      </c>
      <c r="P26" s="49">
        <v>0</v>
      </c>
      <c r="Q26" s="135">
        <v>0</v>
      </c>
      <c r="R26" s="21" t="str">
        <v>Not Started</v>
      </c>
      <c r="S26" s="21">
        <v>0</v>
      </c>
      <c r="T26" s="49">
        <v>0</v>
      </c>
      <c r="U26" s="143">
        <v>0</v>
      </c>
      <c r="V26" s="46">
        <f t="shared" si="0"/>
        <v>0</v>
      </c>
      <c r="W26" s="154">
        <f>(_xlfn.XLOOKUP(M26,working!$R$3:$R$5,working!$S$3:$S$5,"0")+_xlfn.XLOOKUP(Q26,working!$R$3:$R$5,working!$S$3:$S$5,"0")+_xlfn.XLOOKUP(U26,working!$R$3:$R$5,working!$S$3:$S$5,"0"))/15</f>
        <v>0</v>
      </c>
      <c r="AA26" s="42"/>
    </row>
    <row r="27" spans="1:27" ht="27" customHeight="1" x14ac:dyDescent="0.25">
      <c r="A27" s="367"/>
      <c r="B27" s="218"/>
      <c r="C27" s="372"/>
      <c r="D27" s="39">
        <v>21</v>
      </c>
      <c r="E27" s="374" t="s">
        <v>115</v>
      </c>
      <c r="F27" s="375"/>
      <c r="G27" s="375"/>
      <c r="H27" s="375"/>
      <c r="I27" s="375"/>
      <c r="J27" s="21" t="str">
        <v>Not Started</v>
      </c>
      <c r="K27" s="21">
        <v>0</v>
      </c>
      <c r="L27" s="49">
        <v>0</v>
      </c>
      <c r="M27" s="142">
        <v>0</v>
      </c>
      <c r="N27" s="21" t="str">
        <v>Not Started</v>
      </c>
      <c r="O27" s="21">
        <v>0</v>
      </c>
      <c r="P27" s="49">
        <v>0</v>
      </c>
      <c r="Q27" s="135">
        <v>0</v>
      </c>
      <c r="R27" s="21" t="str">
        <v>Not Started</v>
      </c>
      <c r="S27" s="21">
        <v>0</v>
      </c>
      <c r="T27" s="49">
        <v>0</v>
      </c>
      <c r="U27" s="143">
        <v>0</v>
      </c>
      <c r="V27" s="46">
        <f t="shared" si="0"/>
        <v>0</v>
      </c>
      <c r="W27" s="154">
        <f>(_xlfn.XLOOKUP(M27,working!$R$3:$R$5,working!$S$3:$S$5,"0")+_xlfn.XLOOKUP(Q27,working!$R$3:$R$5,working!$S$3:$S$5,"0")+_xlfn.XLOOKUP(U27,working!$R$3:$R$5,working!$S$3:$S$5,"0"))/15</f>
        <v>0</v>
      </c>
      <c r="AA27" s="42"/>
    </row>
    <row r="28" spans="1:27" ht="27" customHeight="1" x14ac:dyDescent="0.25">
      <c r="A28" s="367"/>
      <c r="B28" s="218"/>
      <c r="C28" s="372"/>
      <c r="D28" s="39">
        <v>22</v>
      </c>
      <c r="E28" s="374" t="s">
        <v>116</v>
      </c>
      <c r="F28" s="375"/>
      <c r="G28" s="375"/>
      <c r="H28" s="375"/>
      <c r="I28" s="375"/>
      <c r="J28" s="21" t="str">
        <v>Not Started</v>
      </c>
      <c r="K28" s="21">
        <v>0</v>
      </c>
      <c r="L28" s="49">
        <v>0</v>
      </c>
      <c r="M28" s="142">
        <v>0</v>
      </c>
      <c r="N28" s="21" t="str">
        <v>Not Started</v>
      </c>
      <c r="O28" s="21">
        <v>0</v>
      </c>
      <c r="P28" s="49">
        <v>0</v>
      </c>
      <c r="Q28" s="135">
        <v>0</v>
      </c>
      <c r="R28" s="21" t="str">
        <v>Not Started</v>
      </c>
      <c r="S28" s="21">
        <v>0</v>
      </c>
      <c r="T28" s="49">
        <v>0</v>
      </c>
      <c r="U28" s="143">
        <v>0</v>
      </c>
      <c r="V28" s="46">
        <f t="shared" si="0"/>
        <v>0</v>
      </c>
      <c r="W28" s="154">
        <f>(_xlfn.XLOOKUP(M28,working!$R$3:$R$5,working!$S$3:$S$5,"0")+_xlfn.XLOOKUP(Q28,working!$R$3:$R$5,working!$S$3:$S$5,"0")+_xlfn.XLOOKUP(U28,working!$R$3:$R$5,working!$S$3:$S$5,"0"))/15</f>
        <v>0</v>
      </c>
      <c r="AA28" s="42"/>
    </row>
    <row r="29" spans="1:27" ht="27" customHeight="1" x14ac:dyDescent="0.25">
      <c r="A29" s="367"/>
      <c r="B29" s="218"/>
      <c r="C29" s="372"/>
      <c r="D29" s="39">
        <v>23</v>
      </c>
      <c r="E29" s="374" t="s">
        <v>117</v>
      </c>
      <c r="F29" s="375"/>
      <c r="G29" s="375"/>
      <c r="H29" s="375"/>
      <c r="I29" s="375"/>
      <c r="J29" s="21" t="str">
        <v>Not Started</v>
      </c>
      <c r="K29" s="21">
        <v>0</v>
      </c>
      <c r="L29" s="49">
        <v>0</v>
      </c>
      <c r="M29" s="142">
        <v>0</v>
      </c>
      <c r="N29" s="21" t="str">
        <v>Not Started</v>
      </c>
      <c r="O29" s="21">
        <v>0</v>
      </c>
      <c r="P29" s="49">
        <v>0</v>
      </c>
      <c r="Q29" s="135">
        <v>0</v>
      </c>
      <c r="R29" s="21" t="str">
        <v>Not Started</v>
      </c>
      <c r="S29" s="21">
        <v>0</v>
      </c>
      <c r="T29" s="49">
        <v>0</v>
      </c>
      <c r="U29" s="143">
        <v>0</v>
      </c>
      <c r="V29" s="46">
        <f t="shared" si="0"/>
        <v>0</v>
      </c>
      <c r="W29" s="154">
        <f>(_xlfn.XLOOKUP(M29,working!$R$3:$R$5,working!$S$3:$S$5,"0")+_xlfn.XLOOKUP(Q29,working!$R$3:$R$5,working!$S$3:$S$5,"0")+_xlfn.XLOOKUP(U29,working!$R$3:$R$5,working!$S$3:$S$5,"0"))/15</f>
        <v>0</v>
      </c>
      <c r="AA29" s="42"/>
    </row>
    <row r="30" spans="1:27" ht="27" customHeight="1" x14ac:dyDescent="0.25">
      <c r="A30" s="367"/>
      <c r="B30" s="218"/>
      <c r="C30" s="372"/>
      <c r="D30" s="39">
        <v>24</v>
      </c>
      <c r="E30" s="374" t="s">
        <v>118</v>
      </c>
      <c r="F30" s="375"/>
      <c r="G30" s="375"/>
      <c r="H30" s="375"/>
      <c r="I30" s="375"/>
      <c r="J30" s="21" t="str">
        <v>Not Started</v>
      </c>
      <c r="K30" s="21">
        <v>0</v>
      </c>
      <c r="L30" s="49">
        <v>0</v>
      </c>
      <c r="M30" s="142">
        <v>0</v>
      </c>
      <c r="N30" s="21" t="str">
        <v>Not Started</v>
      </c>
      <c r="O30" s="21">
        <v>0</v>
      </c>
      <c r="P30" s="49">
        <v>0</v>
      </c>
      <c r="Q30" s="135">
        <v>0</v>
      </c>
      <c r="R30" s="21" t="str">
        <v>Not Started</v>
      </c>
      <c r="S30" s="21">
        <v>0</v>
      </c>
      <c r="T30" s="49">
        <v>0</v>
      </c>
      <c r="U30" s="143">
        <v>0</v>
      </c>
      <c r="V30" s="46">
        <f t="shared" si="0"/>
        <v>0</v>
      </c>
      <c r="W30" s="154">
        <f>(_xlfn.XLOOKUP(M30,working!$R$3:$R$5,working!$S$3:$S$5,"0")+_xlfn.XLOOKUP(Q30,working!$R$3:$R$5,working!$S$3:$S$5,"0")+_xlfn.XLOOKUP(U30,working!$R$3:$R$5,working!$S$3:$S$5,"0"))/15</f>
        <v>0</v>
      </c>
      <c r="AA30" s="42"/>
    </row>
    <row r="31" spans="1:27" ht="27" customHeight="1" x14ac:dyDescent="0.25">
      <c r="A31" s="367"/>
      <c r="B31" s="218"/>
      <c r="C31" s="372"/>
      <c r="D31" s="39">
        <v>25</v>
      </c>
      <c r="E31" s="374" t="s">
        <v>119</v>
      </c>
      <c r="F31" s="375"/>
      <c r="G31" s="375"/>
      <c r="H31" s="375"/>
      <c r="I31" s="375"/>
      <c r="J31" s="21" t="str">
        <v>Not Started</v>
      </c>
      <c r="K31" s="21">
        <v>0</v>
      </c>
      <c r="L31" s="49">
        <v>0</v>
      </c>
      <c r="M31" s="142">
        <v>0</v>
      </c>
      <c r="N31" s="21" t="str">
        <v>Not Started</v>
      </c>
      <c r="O31" s="21">
        <v>0</v>
      </c>
      <c r="P31" s="49">
        <v>0</v>
      </c>
      <c r="Q31" s="135">
        <v>0</v>
      </c>
      <c r="R31" s="21" t="str">
        <v>Not Started</v>
      </c>
      <c r="S31" s="21">
        <v>0</v>
      </c>
      <c r="T31" s="49">
        <v>0</v>
      </c>
      <c r="U31" s="143">
        <v>0</v>
      </c>
      <c r="V31" s="46">
        <f t="shared" si="0"/>
        <v>0</v>
      </c>
      <c r="W31" s="154">
        <f>(_xlfn.XLOOKUP(M31,working!$R$3:$R$5,working!$S$3:$S$5,"0")+_xlfn.XLOOKUP(Q31,working!$R$3:$R$5,working!$S$3:$S$5,"0")+_xlfn.XLOOKUP(U31,working!$R$3:$R$5,working!$S$3:$S$5,"0"))/15</f>
        <v>0</v>
      </c>
    </row>
    <row r="32" spans="1:27" ht="27" customHeight="1" x14ac:dyDescent="0.25">
      <c r="A32" s="367"/>
      <c r="B32" s="218"/>
      <c r="C32" s="372"/>
      <c r="D32" s="39">
        <v>26</v>
      </c>
      <c r="E32" s="374" t="s">
        <v>120</v>
      </c>
      <c r="F32" s="375"/>
      <c r="G32" s="375"/>
      <c r="H32" s="375"/>
      <c r="I32" s="375"/>
      <c r="J32" s="21" t="str">
        <v>Not Started</v>
      </c>
      <c r="K32" s="21">
        <v>0</v>
      </c>
      <c r="L32" s="49">
        <v>0</v>
      </c>
      <c r="M32" s="142">
        <v>0</v>
      </c>
      <c r="N32" s="21" t="str">
        <v>Not Started</v>
      </c>
      <c r="O32" s="21">
        <v>0</v>
      </c>
      <c r="P32" s="49">
        <v>0</v>
      </c>
      <c r="Q32" s="135">
        <v>0</v>
      </c>
      <c r="R32" s="21" t="str">
        <v>Not Started</v>
      </c>
      <c r="S32" s="21">
        <v>0</v>
      </c>
      <c r="T32" s="49">
        <v>0</v>
      </c>
      <c r="U32" s="143">
        <v>0</v>
      </c>
      <c r="V32" s="46">
        <f t="shared" si="0"/>
        <v>0</v>
      </c>
      <c r="W32" s="154">
        <f>(_xlfn.XLOOKUP(M32,working!$R$3:$R$5,working!$S$3:$S$5,"0")+_xlfn.XLOOKUP(Q32,working!$R$3:$R$5,working!$S$3:$S$5,"0")+_xlfn.XLOOKUP(U32,working!$R$3:$R$5,working!$S$3:$S$5,"0"))/15</f>
        <v>0</v>
      </c>
    </row>
    <row r="33" spans="1:23" ht="27" customHeight="1" x14ac:dyDescent="0.25">
      <c r="A33" s="367"/>
      <c r="B33" s="218"/>
      <c r="C33" s="372"/>
      <c r="D33" s="39">
        <v>27</v>
      </c>
      <c r="E33" s="374" t="s">
        <v>121</v>
      </c>
      <c r="F33" s="375"/>
      <c r="G33" s="375"/>
      <c r="H33" s="375"/>
      <c r="I33" s="375"/>
      <c r="J33" s="21" t="str">
        <v>Not Started</v>
      </c>
      <c r="K33" s="21">
        <v>0</v>
      </c>
      <c r="L33" s="49">
        <v>0</v>
      </c>
      <c r="M33" s="142">
        <v>0</v>
      </c>
      <c r="N33" s="21" t="str">
        <v>Not Started</v>
      </c>
      <c r="O33" s="21">
        <v>0</v>
      </c>
      <c r="P33" s="49">
        <v>0</v>
      </c>
      <c r="Q33" s="135">
        <v>0</v>
      </c>
      <c r="R33" s="21" t="str">
        <v>Not Started</v>
      </c>
      <c r="S33" s="21">
        <v>0</v>
      </c>
      <c r="T33" s="49">
        <v>0</v>
      </c>
      <c r="U33" s="143">
        <v>0</v>
      </c>
      <c r="V33" s="46">
        <f t="shared" si="0"/>
        <v>0</v>
      </c>
      <c r="W33" s="154">
        <f>(_xlfn.XLOOKUP(M33,working!$R$3:$R$5,working!$S$3:$S$5,"0")+_xlfn.XLOOKUP(Q33,working!$R$3:$R$5,working!$S$3:$S$5,"0")+_xlfn.XLOOKUP(U33,working!$R$3:$R$5,working!$S$3:$S$5,"0"))/15</f>
        <v>0</v>
      </c>
    </row>
    <row r="34" spans="1:23" ht="27" customHeight="1" thickBot="1" x14ac:dyDescent="0.3">
      <c r="A34" s="367"/>
      <c r="B34" s="218"/>
      <c r="C34" s="373"/>
      <c r="D34" s="141">
        <v>28</v>
      </c>
      <c r="E34" s="393" t="s">
        <v>122</v>
      </c>
      <c r="F34" s="394"/>
      <c r="G34" s="394"/>
      <c r="H34" s="394"/>
      <c r="I34" s="394"/>
      <c r="J34" s="37" t="str">
        <v>Not Started</v>
      </c>
      <c r="K34" s="37">
        <v>0</v>
      </c>
      <c r="L34" s="52">
        <v>0</v>
      </c>
      <c r="M34" s="148">
        <v>0</v>
      </c>
      <c r="N34" s="37" t="str">
        <v>Not Started</v>
      </c>
      <c r="O34" s="37">
        <v>0</v>
      </c>
      <c r="P34" s="52">
        <v>0</v>
      </c>
      <c r="Q34" s="149">
        <v>0</v>
      </c>
      <c r="R34" s="37" t="str">
        <v>Not Started</v>
      </c>
      <c r="S34" s="37">
        <v>0</v>
      </c>
      <c r="T34" s="52">
        <v>0</v>
      </c>
      <c r="U34" s="155">
        <v>0</v>
      </c>
      <c r="V34" s="156">
        <f t="shared" si="0"/>
        <v>0</v>
      </c>
      <c r="W34" s="157">
        <f>(_xlfn.XLOOKUP(M34,working!$R$3:$R$5,working!$S$3:$S$5,"0")+_xlfn.XLOOKUP(Q34,working!$R$3:$R$5,working!$S$3:$S$5,"0")+_xlfn.XLOOKUP(U34,working!$R$3:$R$5,working!$S$3:$S$5,"0"))/15</f>
        <v>0</v>
      </c>
    </row>
    <row r="35" spans="1:23" ht="27" customHeight="1" thickBot="1" x14ac:dyDescent="0.3">
      <c r="A35" s="367"/>
      <c r="B35" s="218"/>
      <c r="C35" s="168" t="s">
        <v>83</v>
      </c>
      <c r="D35" s="160">
        <v>29</v>
      </c>
      <c r="E35" s="369" t="s">
        <v>123</v>
      </c>
      <c r="F35" s="370"/>
      <c r="G35" s="370"/>
      <c r="H35" s="370"/>
      <c r="I35" s="370"/>
      <c r="J35" s="161" t="str">
        <v>Not Started</v>
      </c>
      <c r="K35" s="161">
        <v>0</v>
      </c>
      <c r="L35" s="162">
        <v>0</v>
      </c>
      <c r="M35" s="163">
        <v>0</v>
      </c>
      <c r="N35" s="161" t="str">
        <v>Not Started</v>
      </c>
      <c r="O35" s="161">
        <v>0</v>
      </c>
      <c r="P35" s="162">
        <v>0</v>
      </c>
      <c r="Q35" s="164">
        <v>0</v>
      </c>
      <c r="R35" s="161" t="str">
        <v>Not Started</v>
      </c>
      <c r="S35" s="161">
        <v>0</v>
      </c>
      <c r="T35" s="162">
        <v>0</v>
      </c>
      <c r="U35" s="165">
        <v>0</v>
      </c>
      <c r="V35" s="166">
        <f t="shared" si="0"/>
        <v>0</v>
      </c>
      <c r="W35" s="167">
        <f>(_xlfn.XLOOKUP(M35,working!$R$3:$R$5,working!$S$3:$S$5,"0")+_xlfn.XLOOKUP(Q35,working!$R$3:$R$5,working!$S$3:$S$5,"0")+_xlfn.XLOOKUP(U35,working!$R$3:$R$5,working!$S$3:$S$5,"0"))/15</f>
        <v>0</v>
      </c>
    </row>
    <row r="36" spans="1:23" ht="27" customHeight="1" x14ac:dyDescent="0.25">
      <c r="A36" s="367"/>
      <c r="B36" s="218"/>
      <c r="C36" s="371" t="s">
        <v>84</v>
      </c>
      <c r="D36" s="158">
        <v>30</v>
      </c>
      <c r="E36" s="377" t="s">
        <v>124</v>
      </c>
      <c r="F36" s="391"/>
      <c r="G36" s="391"/>
      <c r="H36" s="391"/>
      <c r="I36" s="391"/>
      <c r="J36" s="145" t="str">
        <v>Not Started</v>
      </c>
      <c r="K36" s="145">
        <v>0</v>
      </c>
      <c r="L36" s="146">
        <v>0</v>
      </c>
      <c r="M36" s="150">
        <v>0</v>
      </c>
      <c r="N36" s="145" t="str">
        <v>Not Started</v>
      </c>
      <c r="O36" s="145">
        <v>0</v>
      </c>
      <c r="P36" s="146">
        <v>0</v>
      </c>
      <c r="Q36" s="159">
        <v>0</v>
      </c>
      <c r="R36" s="145" t="str">
        <v>Not Started</v>
      </c>
      <c r="S36" s="145">
        <v>0</v>
      </c>
      <c r="T36" s="146">
        <v>0</v>
      </c>
      <c r="U36" s="151">
        <v>0</v>
      </c>
      <c r="V36" s="152">
        <f t="shared" si="0"/>
        <v>0</v>
      </c>
      <c r="W36" s="153">
        <f>(_xlfn.XLOOKUP(M36,working!$R$3:$R$5,working!$S$3:$S$5,"0")+_xlfn.XLOOKUP(Q36,working!$R$3:$R$5,working!$S$3:$S$5,"0")+_xlfn.XLOOKUP(U36,working!$R$3:$R$5,working!$S$3:$S$5,"0"))/15</f>
        <v>0</v>
      </c>
    </row>
    <row r="37" spans="1:23" ht="27" customHeight="1" x14ac:dyDescent="0.25">
      <c r="A37" s="367"/>
      <c r="B37" s="218"/>
      <c r="C37" s="401"/>
      <c r="D37" s="39">
        <v>31</v>
      </c>
      <c r="E37" s="374" t="s">
        <v>125</v>
      </c>
      <c r="F37" s="375"/>
      <c r="G37" s="375"/>
      <c r="H37" s="375"/>
      <c r="I37" s="375"/>
      <c r="J37" s="21" t="str">
        <v>Not Started</v>
      </c>
      <c r="K37" s="21">
        <v>0</v>
      </c>
      <c r="L37" s="49">
        <v>0</v>
      </c>
      <c r="M37" s="142">
        <v>0</v>
      </c>
      <c r="N37" s="21" t="str">
        <v>Not Started</v>
      </c>
      <c r="O37" s="21">
        <v>0</v>
      </c>
      <c r="P37" s="49">
        <v>0</v>
      </c>
      <c r="Q37" s="135">
        <v>0</v>
      </c>
      <c r="R37" s="21" t="str">
        <v>Not Started</v>
      </c>
      <c r="S37" s="21">
        <v>0</v>
      </c>
      <c r="T37" s="49">
        <v>0</v>
      </c>
      <c r="U37" s="143">
        <v>0</v>
      </c>
      <c r="V37" s="46">
        <f t="shared" si="0"/>
        <v>0</v>
      </c>
      <c r="W37" s="154">
        <f>(_xlfn.XLOOKUP(M37,working!$R$3:$R$5,working!$S$3:$S$5,"0")+_xlfn.XLOOKUP(Q37,working!$R$3:$R$5,working!$S$3:$S$5,"0")+_xlfn.XLOOKUP(U37,working!$R$3:$R$5,working!$S$3:$S$5,"0"))/15</f>
        <v>0</v>
      </c>
    </row>
    <row r="38" spans="1:23" ht="27" customHeight="1" x14ac:dyDescent="0.25">
      <c r="A38" s="367"/>
      <c r="B38" s="218"/>
      <c r="C38" s="401"/>
      <c r="D38" s="39">
        <v>32</v>
      </c>
      <c r="E38" s="374" t="s">
        <v>126</v>
      </c>
      <c r="F38" s="375"/>
      <c r="G38" s="375"/>
      <c r="H38" s="375"/>
      <c r="I38" s="375"/>
      <c r="J38" s="21" t="str">
        <v>Not Started</v>
      </c>
      <c r="K38" s="21">
        <v>0</v>
      </c>
      <c r="L38" s="49">
        <v>0</v>
      </c>
      <c r="M38" s="142">
        <v>0</v>
      </c>
      <c r="N38" s="21" t="str">
        <v>Not Started</v>
      </c>
      <c r="O38" s="21">
        <v>0</v>
      </c>
      <c r="P38" s="49">
        <v>0</v>
      </c>
      <c r="Q38" s="135">
        <v>0</v>
      </c>
      <c r="R38" s="21" t="str">
        <v>Not Started</v>
      </c>
      <c r="S38" s="21">
        <v>0</v>
      </c>
      <c r="T38" s="49">
        <v>0</v>
      </c>
      <c r="U38" s="143">
        <v>0</v>
      </c>
      <c r="V38" s="46">
        <f t="shared" si="0"/>
        <v>0</v>
      </c>
      <c r="W38" s="154">
        <f>(_xlfn.XLOOKUP(M38,working!$R$3:$R$5,working!$S$3:$S$5,"0")+_xlfn.XLOOKUP(Q38,working!$R$3:$R$5,working!$S$3:$S$5,"0")+_xlfn.XLOOKUP(U38,working!$R$3:$R$5,working!$S$3:$S$5,"0"))/15</f>
        <v>0</v>
      </c>
    </row>
    <row r="39" spans="1:23" ht="27" customHeight="1" x14ac:dyDescent="0.25">
      <c r="A39" s="367"/>
      <c r="B39" s="218"/>
      <c r="C39" s="401"/>
      <c r="D39" s="39">
        <v>33</v>
      </c>
      <c r="E39" s="374" t="s">
        <v>127</v>
      </c>
      <c r="F39" s="375"/>
      <c r="G39" s="375"/>
      <c r="H39" s="375"/>
      <c r="I39" s="375"/>
      <c r="J39" s="21" t="str">
        <v>Not Started</v>
      </c>
      <c r="K39" s="21">
        <v>0</v>
      </c>
      <c r="L39" s="49">
        <v>0</v>
      </c>
      <c r="M39" s="142">
        <v>0</v>
      </c>
      <c r="N39" s="21" t="str">
        <v>Not Started</v>
      </c>
      <c r="O39" s="21">
        <v>0</v>
      </c>
      <c r="P39" s="49">
        <v>0</v>
      </c>
      <c r="Q39" s="135">
        <v>0</v>
      </c>
      <c r="R39" s="21" t="str">
        <v>Not Started</v>
      </c>
      <c r="S39" s="21">
        <v>0</v>
      </c>
      <c r="T39" s="49">
        <v>0</v>
      </c>
      <c r="U39" s="143">
        <v>0</v>
      </c>
      <c r="V39" s="46">
        <f t="shared" si="0"/>
        <v>0</v>
      </c>
      <c r="W39" s="154">
        <f>(_xlfn.XLOOKUP(M39,working!$R$3:$R$5,working!$S$3:$S$5,"0")+_xlfn.XLOOKUP(Q39,working!$R$3:$R$5,working!$S$3:$S$5,"0")+_xlfn.XLOOKUP(U39,working!$R$3:$R$5,working!$S$3:$S$5,"0"))/15</f>
        <v>0</v>
      </c>
    </row>
    <row r="40" spans="1:23" ht="27" customHeight="1" x14ac:dyDescent="0.25">
      <c r="A40" s="367"/>
      <c r="B40" s="218"/>
      <c r="C40" s="401"/>
      <c r="D40" s="39">
        <v>34</v>
      </c>
      <c r="E40" s="374" t="s">
        <v>128</v>
      </c>
      <c r="F40" s="375"/>
      <c r="G40" s="375"/>
      <c r="H40" s="375"/>
      <c r="I40" s="375"/>
      <c r="J40" s="21" t="str">
        <v>Not Started</v>
      </c>
      <c r="K40" s="21">
        <v>0</v>
      </c>
      <c r="L40" s="49">
        <v>0</v>
      </c>
      <c r="M40" s="142">
        <v>0</v>
      </c>
      <c r="N40" s="21" t="str">
        <v>Not Started</v>
      </c>
      <c r="O40" s="21">
        <v>0</v>
      </c>
      <c r="P40" s="49">
        <v>0</v>
      </c>
      <c r="Q40" s="135">
        <v>0</v>
      </c>
      <c r="R40" s="21" t="str">
        <v>Not Started</v>
      </c>
      <c r="S40" s="21">
        <v>0</v>
      </c>
      <c r="T40" s="49">
        <v>0</v>
      </c>
      <c r="U40" s="143">
        <v>0</v>
      </c>
      <c r="V40" s="46">
        <f t="shared" si="0"/>
        <v>0</v>
      </c>
      <c r="W40" s="154">
        <f>(_xlfn.XLOOKUP(M40,working!$R$3:$R$5,working!$S$3:$S$5,"0")+_xlfn.XLOOKUP(Q40,working!$R$3:$R$5,working!$S$3:$S$5,"0")+_xlfn.XLOOKUP(U40,working!$R$3:$R$5,working!$S$3:$S$5,"0"))/15</f>
        <v>0</v>
      </c>
    </row>
    <row r="41" spans="1:23" ht="27" customHeight="1" x14ac:dyDescent="0.25">
      <c r="A41" s="367"/>
      <c r="B41" s="218"/>
      <c r="C41" s="401"/>
      <c r="D41" s="39">
        <v>35</v>
      </c>
      <c r="E41" s="374" t="s">
        <v>129</v>
      </c>
      <c r="F41" s="375"/>
      <c r="G41" s="375"/>
      <c r="H41" s="375"/>
      <c r="I41" s="375"/>
      <c r="J41" s="21" t="str">
        <v>Not Started</v>
      </c>
      <c r="K41" s="21">
        <v>0</v>
      </c>
      <c r="L41" s="49">
        <v>0</v>
      </c>
      <c r="M41" s="142">
        <v>0</v>
      </c>
      <c r="N41" s="21" t="str">
        <v>Not Started</v>
      </c>
      <c r="O41" s="21">
        <v>0</v>
      </c>
      <c r="P41" s="49">
        <v>0</v>
      </c>
      <c r="Q41" s="135">
        <v>0</v>
      </c>
      <c r="R41" s="21" t="str">
        <v>Not Started</v>
      </c>
      <c r="S41" s="21">
        <v>0</v>
      </c>
      <c r="T41" s="49">
        <v>0</v>
      </c>
      <c r="U41" s="143">
        <v>0</v>
      </c>
      <c r="V41" s="46">
        <f t="shared" si="0"/>
        <v>0</v>
      </c>
      <c r="W41" s="154">
        <f>(_xlfn.XLOOKUP(M41,working!$R$3:$R$5,working!$S$3:$S$5,"0")+_xlfn.XLOOKUP(Q41,working!$R$3:$R$5,working!$S$3:$S$5,"0")+_xlfn.XLOOKUP(U41,working!$R$3:$R$5,working!$S$3:$S$5,"0"))/15</f>
        <v>0</v>
      </c>
    </row>
    <row r="42" spans="1:23" ht="27" customHeight="1" x14ac:dyDescent="0.25">
      <c r="A42" s="367"/>
      <c r="B42" s="218"/>
      <c r="C42" s="401"/>
      <c r="D42" s="39">
        <v>36</v>
      </c>
      <c r="E42" s="374" t="s">
        <v>130</v>
      </c>
      <c r="F42" s="375"/>
      <c r="G42" s="375"/>
      <c r="H42" s="375"/>
      <c r="I42" s="375"/>
      <c r="J42" s="21" t="str">
        <v>Not Started</v>
      </c>
      <c r="K42" s="21">
        <v>0</v>
      </c>
      <c r="L42" s="49">
        <v>0</v>
      </c>
      <c r="M42" s="142">
        <v>0</v>
      </c>
      <c r="N42" s="21" t="str">
        <v>Not Started</v>
      </c>
      <c r="O42" s="21">
        <v>0</v>
      </c>
      <c r="P42" s="49">
        <v>0</v>
      </c>
      <c r="Q42" s="135">
        <v>0</v>
      </c>
      <c r="R42" s="21" t="str">
        <v>Not Started</v>
      </c>
      <c r="S42" s="21">
        <v>0</v>
      </c>
      <c r="T42" s="49">
        <v>0</v>
      </c>
      <c r="U42" s="135">
        <v>0</v>
      </c>
      <c r="V42" s="46">
        <f t="shared" si="0"/>
        <v>0</v>
      </c>
      <c r="W42" s="154">
        <f>(_xlfn.XLOOKUP(M42,working!$R$3:$R$5,working!$S$3:$S$5,"0")+_xlfn.XLOOKUP(Q42,working!$R$3:$R$5,working!$S$3:$S$5,"0")+_xlfn.XLOOKUP(U42,working!$R$3:$R$5,working!$S$3:$S$5,"0"))/15</f>
        <v>0</v>
      </c>
    </row>
    <row r="43" spans="1:23" ht="27" customHeight="1" x14ac:dyDescent="0.25">
      <c r="A43" s="367"/>
      <c r="B43" s="218"/>
      <c r="C43" s="401"/>
      <c r="D43" s="39">
        <v>37</v>
      </c>
      <c r="E43" s="374" t="s">
        <v>131</v>
      </c>
      <c r="F43" s="375"/>
      <c r="G43" s="375"/>
      <c r="H43" s="375"/>
      <c r="I43" s="375"/>
      <c r="J43" s="21" t="str">
        <v>Not Started</v>
      </c>
      <c r="K43" s="21">
        <v>0</v>
      </c>
      <c r="L43" s="49">
        <v>0</v>
      </c>
      <c r="M43" s="142">
        <v>0</v>
      </c>
      <c r="N43" s="21" t="str">
        <v>Not Started</v>
      </c>
      <c r="O43" s="21">
        <v>0</v>
      </c>
      <c r="P43" s="49">
        <v>0</v>
      </c>
      <c r="Q43" s="135">
        <v>0</v>
      </c>
      <c r="R43" s="21" t="str">
        <v>Not Started</v>
      </c>
      <c r="S43" s="21">
        <v>0</v>
      </c>
      <c r="T43" s="49">
        <v>0</v>
      </c>
      <c r="U43" s="135">
        <v>0</v>
      </c>
      <c r="V43" s="46">
        <f t="shared" si="0"/>
        <v>0</v>
      </c>
      <c r="W43" s="154">
        <f>(_xlfn.XLOOKUP(M43,working!$R$3:$R$5,working!$S$3:$S$5,"0")+_xlfn.XLOOKUP(Q43,working!$R$3:$R$5,working!$S$3:$S$5,"0")+_xlfn.XLOOKUP(U43,working!$R$3:$R$5,working!$S$3:$S$5,"0"))/15</f>
        <v>0</v>
      </c>
    </row>
    <row r="44" spans="1:23" ht="27" customHeight="1" x14ac:dyDescent="0.25">
      <c r="A44" s="367"/>
      <c r="B44" s="218"/>
      <c r="C44" s="401"/>
      <c r="D44" s="39">
        <v>38</v>
      </c>
      <c r="E44" s="374" t="s">
        <v>132</v>
      </c>
      <c r="F44" s="375"/>
      <c r="G44" s="375"/>
      <c r="H44" s="375"/>
      <c r="I44" s="375"/>
      <c r="J44" s="21" t="str">
        <v>Not Started</v>
      </c>
      <c r="K44" s="21">
        <v>0</v>
      </c>
      <c r="L44" s="49">
        <v>0</v>
      </c>
      <c r="M44" s="142">
        <v>0</v>
      </c>
      <c r="N44" s="21" t="str">
        <v>Not Started</v>
      </c>
      <c r="O44" s="21">
        <v>0</v>
      </c>
      <c r="P44" s="49">
        <v>0</v>
      </c>
      <c r="Q44" s="135">
        <v>0</v>
      </c>
      <c r="R44" s="21" t="str">
        <v>Not Started</v>
      </c>
      <c r="S44" s="21">
        <v>0</v>
      </c>
      <c r="T44" s="49">
        <v>0</v>
      </c>
      <c r="U44" s="135">
        <v>0</v>
      </c>
      <c r="V44" s="46">
        <f t="shared" si="0"/>
        <v>0</v>
      </c>
      <c r="W44" s="154">
        <f>(_xlfn.XLOOKUP(M44,working!$R$3:$R$5,working!$S$3:$S$5,"0")+_xlfn.XLOOKUP(Q44,working!$R$3:$R$5,working!$S$3:$S$5,"0")+_xlfn.XLOOKUP(U44,working!$R$3:$R$5,working!$S$3:$S$5,"0"))/15</f>
        <v>0</v>
      </c>
    </row>
    <row r="45" spans="1:23" ht="27" customHeight="1" x14ac:dyDescent="0.25">
      <c r="A45" s="367"/>
      <c r="B45" s="218"/>
      <c r="C45" s="401"/>
      <c r="D45" s="39">
        <v>39</v>
      </c>
      <c r="E45" s="374" t="s">
        <v>133</v>
      </c>
      <c r="F45" s="375"/>
      <c r="G45" s="375"/>
      <c r="H45" s="375"/>
      <c r="I45" s="375"/>
      <c r="J45" s="21" t="str">
        <v>Not Started</v>
      </c>
      <c r="K45" s="21">
        <v>0</v>
      </c>
      <c r="L45" s="49">
        <v>0</v>
      </c>
      <c r="M45" s="142">
        <v>0</v>
      </c>
      <c r="N45" s="21" t="str">
        <v>Not Started</v>
      </c>
      <c r="O45" s="21">
        <v>0</v>
      </c>
      <c r="P45" s="49">
        <v>0</v>
      </c>
      <c r="Q45" s="135">
        <v>0</v>
      </c>
      <c r="R45" s="21" t="str">
        <v>Not Started</v>
      </c>
      <c r="S45" s="21">
        <v>0</v>
      </c>
      <c r="T45" s="49">
        <v>0</v>
      </c>
      <c r="U45" s="135">
        <v>0</v>
      </c>
      <c r="V45" s="46">
        <f t="shared" si="0"/>
        <v>0</v>
      </c>
      <c r="W45" s="154">
        <f>(_xlfn.XLOOKUP(M45,working!$R$3:$R$5,working!$S$3:$S$5,"0")+_xlfn.XLOOKUP(Q45,working!$R$3:$R$5,working!$S$3:$S$5,"0")+_xlfn.XLOOKUP(U45,working!$R$3:$R$5,working!$S$3:$S$5,"0"))/15</f>
        <v>0</v>
      </c>
    </row>
    <row r="46" spans="1:23" ht="27" customHeight="1" x14ac:dyDescent="0.25">
      <c r="A46" s="367"/>
      <c r="B46" s="218"/>
      <c r="C46" s="401"/>
      <c r="D46" s="39">
        <v>40</v>
      </c>
      <c r="E46" s="374" t="s">
        <v>134</v>
      </c>
      <c r="F46" s="375"/>
      <c r="G46" s="375"/>
      <c r="H46" s="375"/>
      <c r="I46" s="375"/>
      <c r="J46" s="21" t="str">
        <v>Not Started</v>
      </c>
      <c r="K46" s="21">
        <v>0</v>
      </c>
      <c r="L46" s="49">
        <v>0</v>
      </c>
      <c r="M46" s="142">
        <v>0</v>
      </c>
      <c r="N46" s="21" t="str">
        <v>Not Started</v>
      </c>
      <c r="O46" s="21">
        <v>0</v>
      </c>
      <c r="P46" s="49">
        <v>0</v>
      </c>
      <c r="Q46" s="135">
        <v>0</v>
      </c>
      <c r="R46" s="21" t="str">
        <v>Not Started</v>
      </c>
      <c r="S46" s="21">
        <v>0</v>
      </c>
      <c r="T46" s="49">
        <v>0</v>
      </c>
      <c r="U46" s="135">
        <v>0</v>
      </c>
      <c r="V46" s="46">
        <f t="shared" si="0"/>
        <v>0</v>
      </c>
      <c r="W46" s="154">
        <f>(_xlfn.XLOOKUP(M46,working!$R$3:$R$5,working!$S$3:$S$5,"0")+_xlfn.XLOOKUP(Q46,working!$R$3:$R$5,working!$S$3:$S$5,"0")+_xlfn.XLOOKUP(U46,working!$R$3:$R$5,working!$S$3:$S$5,"0"))/15</f>
        <v>0</v>
      </c>
    </row>
    <row r="47" spans="1:23" ht="27" customHeight="1" x14ac:dyDescent="0.25">
      <c r="A47" s="367"/>
      <c r="B47" s="218"/>
      <c r="C47" s="401"/>
      <c r="D47" s="39">
        <v>41</v>
      </c>
      <c r="E47" s="374" t="s">
        <v>135</v>
      </c>
      <c r="F47" s="375"/>
      <c r="G47" s="375"/>
      <c r="H47" s="375"/>
      <c r="I47" s="375"/>
      <c r="J47" s="21" t="str">
        <v>Not Started</v>
      </c>
      <c r="K47" s="21">
        <v>0</v>
      </c>
      <c r="L47" s="49">
        <v>0</v>
      </c>
      <c r="M47" s="142">
        <v>0</v>
      </c>
      <c r="N47" s="21" t="str">
        <v>Not Started</v>
      </c>
      <c r="O47" s="21">
        <v>0</v>
      </c>
      <c r="P47" s="49">
        <v>0</v>
      </c>
      <c r="Q47" s="135">
        <v>0</v>
      </c>
      <c r="R47" s="21" t="str">
        <v>Not Started</v>
      </c>
      <c r="S47" s="21">
        <v>0</v>
      </c>
      <c r="T47" s="49">
        <v>0</v>
      </c>
      <c r="U47" s="135">
        <v>0</v>
      </c>
      <c r="V47" s="46">
        <f t="shared" si="0"/>
        <v>0</v>
      </c>
      <c r="W47" s="154">
        <f>(_xlfn.XLOOKUP(M47,working!$R$3:$R$5,working!$S$3:$S$5,"0")+_xlfn.XLOOKUP(Q47,working!$R$3:$R$5,working!$S$3:$S$5,"0")+_xlfn.XLOOKUP(U47,working!$R$3:$R$5,working!$S$3:$S$5,"0"))/15</f>
        <v>0</v>
      </c>
    </row>
    <row r="48" spans="1:23" ht="27" customHeight="1" x14ac:dyDescent="0.25">
      <c r="A48" s="367"/>
      <c r="B48" s="218"/>
      <c r="C48" s="401"/>
      <c r="D48" s="39">
        <v>42</v>
      </c>
      <c r="E48" s="374" t="s">
        <v>136</v>
      </c>
      <c r="F48" s="375"/>
      <c r="G48" s="375"/>
      <c r="H48" s="375"/>
      <c r="I48" s="375"/>
      <c r="J48" s="21" t="str">
        <v>Not Started</v>
      </c>
      <c r="K48" s="21">
        <v>0</v>
      </c>
      <c r="L48" s="49">
        <v>0</v>
      </c>
      <c r="M48" s="142">
        <v>0</v>
      </c>
      <c r="N48" s="21" t="str">
        <v>Not Started</v>
      </c>
      <c r="O48" s="21">
        <v>0</v>
      </c>
      <c r="P48" s="49">
        <v>0</v>
      </c>
      <c r="Q48" s="135">
        <v>0</v>
      </c>
      <c r="R48" s="21" t="str">
        <v>Not Started</v>
      </c>
      <c r="S48" s="21">
        <v>0</v>
      </c>
      <c r="T48" s="49">
        <v>0</v>
      </c>
      <c r="U48" s="135">
        <v>0</v>
      </c>
      <c r="V48" s="46">
        <f t="shared" si="0"/>
        <v>0</v>
      </c>
      <c r="W48" s="154">
        <f>(_xlfn.XLOOKUP(M48,working!$R$3:$R$5,working!$S$3:$S$5,"0")+_xlfn.XLOOKUP(Q48,working!$R$3:$R$5,working!$S$3:$S$5,"0")+_xlfn.XLOOKUP(U48,working!$R$3:$R$5,working!$S$3:$S$5,"0"))/15</f>
        <v>0</v>
      </c>
    </row>
    <row r="49" spans="1:23" ht="27" customHeight="1" thickBot="1" x14ac:dyDescent="0.3">
      <c r="A49" s="368"/>
      <c r="B49" s="220"/>
      <c r="C49" s="402"/>
      <c r="D49" s="141">
        <v>43</v>
      </c>
      <c r="E49" s="393" t="s">
        <v>137</v>
      </c>
      <c r="F49" s="393"/>
      <c r="G49" s="393"/>
      <c r="H49" s="393"/>
      <c r="I49" s="393"/>
      <c r="J49" s="37" t="str">
        <v>Not Started</v>
      </c>
      <c r="K49" s="37">
        <v>0</v>
      </c>
      <c r="L49" s="52">
        <v>0</v>
      </c>
      <c r="M49" s="148">
        <v>0</v>
      </c>
      <c r="N49" s="37" t="str">
        <v>Not Started</v>
      </c>
      <c r="O49" s="37">
        <v>0</v>
      </c>
      <c r="P49" s="52">
        <v>0</v>
      </c>
      <c r="Q49" s="149">
        <v>0</v>
      </c>
      <c r="R49" s="37" t="str">
        <v>Not Started</v>
      </c>
      <c r="S49" s="37">
        <v>0</v>
      </c>
      <c r="T49" s="52">
        <v>0</v>
      </c>
      <c r="U49" s="149">
        <v>0</v>
      </c>
      <c r="V49" s="156">
        <f t="shared" si="0"/>
        <v>0</v>
      </c>
      <c r="W49" s="157">
        <f>(_xlfn.XLOOKUP(M49,working!$R$3:$R$5,working!$S$3:$S$5,"0")+_xlfn.XLOOKUP(Q49,working!$R$3:$R$5,working!$S$3:$S$5,"0")+_xlfn.XLOOKUP(U49,working!$R$3:$R$5,working!$S$3:$S$5,"0"))/15</f>
        <v>0</v>
      </c>
    </row>
    <row r="50" spans="1:23" ht="60" customHeight="1" x14ac:dyDescent="0.25">
      <c r="A50" s="379" t="s">
        <v>186</v>
      </c>
      <c r="B50" s="380"/>
      <c r="C50" s="385" t="s">
        <v>85</v>
      </c>
      <c r="D50" s="144">
        <v>44</v>
      </c>
      <c r="E50" s="376" t="s">
        <v>138</v>
      </c>
      <c r="F50" s="376"/>
      <c r="G50" s="376"/>
      <c r="H50" s="376"/>
      <c r="I50" s="377"/>
      <c r="J50" s="145" t="str" cm="1">
        <f t="array" ref="J50:J64">_xlfn.TOCOL('2.3'!J7:J21)</f>
        <v>Started</v>
      </c>
      <c r="K50" s="145" t="str" cm="1">
        <f t="array" ref="K50:K64">_xlfn.TOCOL('2.3'!K7:K21)</f>
        <v>YouTube Videos</v>
      </c>
      <c r="L50" s="146" cm="1">
        <f t="array" ref="L50:L64">_xlfn.TOCOL('2.3'!L7:L21)</f>
        <v>45328</v>
      </c>
      <c r="M50" s="150" t="str" cm="1">
        <f t="array" ref="M50:M64">_xlfn.TOCOL('2.3'!M7:M21)</f>
        <v>Not Sure</v>
      </c>
      <c r="N50" s="145" t="str" cm="1">
        <f t="array" ref="N50:N64">_xlfn.TOCOL('2.3'!N7:N21)</f>
        <v>Not Started</v>
      </c>
      <c r="O50" s="145" cm="1">
        <f t="array" ref="O50:O64">_xlfn.TOCOL('2.3'!O7:O21)</f>
        <v>0</v>
      </c>
      <c r="P50" s="146" cm="1">
        <f t="array" ref="P50:P64">_xlfn.TOCOL('2.3'!P7:P21)</f>
        <v>0</v>
      </c>
      <c r="Q50" s="150" cm="1">
        <f t="array" ref="Q50:Q64">_xlfn.TOCOL('2.3'!Q7:Q21)</f>
        <v>0</v>
      </c>
      <c r="R50" s="145" t="str" cm="1">
        <f t="array" ref="R50:R64">_xlfn.TOCOL('2.3'!R7:R21)</f>
        <v>Not Started</v>
      </c>
      <c r="S50" s="145" cm="1">
        <f t="array" ref="S50:S64">_xlfn.TOCOL('2.3'!S7:S21)</f>
        <v>0</v>
      </c>
      <c r="T50" s="146" cm="1">
        <f t="array" ref="T50:T64">_xlfn.TOCOL('2.3'!T7:T21)</f>
        <v>0</v>
      </c>
      <c r="U50" s="150" cm="1">
        <f t="array" ref="U50:U64">_xlfn.TOCOL('2.3'!U7:U21)</f>
        <v>0</v>
      </c>
      <c r="V50" s="152">
        <f t="shared" si="0"/>
        <v>0</v>
      </c>
      <c r="W50" s="153">
        <f>(_xlfn.XLOOKUP(M50,working!$R$3:$R$5,working!$S$3:$S$5,"0")+_xlfn.XLOOKUP(Q50,working!$R$3:$R$5,working!$S$3:$S$5,"0")+_xlfn.XLOOKUP(U50,working!$R$3:$R$5,working!$S$3:$S$5,"0"))/15</f>
        <v>0.2</v>
      </c>
    </row>
    <row r="51" spans="1:23" ht="27" customHeight="1" x14ac:dyDescent="0.25">
      <c r="A51" s="381"/>
      <c r="B51" s="382"/>
      <c r="C51" s="386"/>
      <c r="D51" s="54">
        <v>45</v>
      </c>
      <c r="E51" s="378" t="s">
        <v>190</v>
      </c>
      <c r="F51" s="378"/>
      <c r="G51" s="378"/>
      <c r="H51" s="378"/>
      <c r="I51" s="374"/>
      <c r="J51" s="21" t="str">
        <v>Not Started</v>
      </c>
      <c r="K51" s="21">
        <v>0</v>
      </c>
      <c r="L51" s="49">
        <v>0</v>
      </c>
      <c r="M51" s="142">
        <v>0</v>
      </c>
      <c r="N51" s="21" t="str">
        <v>Not Started</v>
      </c>
      <c r="O51" s="21">
        <v>0</v>
      </c>
      <c r="P51" s="49">
        <v>0</v>
      </c>
      <c r="Q51" s="135">
        <v>0</v>
      </c>
      <c r="R51" s="21" t="str">
        <v>Not Started</v>
      </c>
      <c r="S51" s="21">
        <v>0</v>
      </c>
      <c r="T51" s="49">
        <v>0</v>
      </c>
      <c r="U51" s="135">
        <v>0</v>
      </c>
      <c r="V51" s="46">
        <f t="shared" si="0"/>
        <v>0</v>
      </c>
      <c r="W51" s="154">
        <f>(_xlfn.XLOOKUP(M51,working!$R$3:$R$5,working!$S$3:$S$5,"0")+_xlfn.XLOOKUP(Q51,working!$R$3:$R$5,working!$S$3:$S$5,"0")+_xlfn.XLOOKUP(U51,working!$R$3:$R$5,working!$S$3:$S$5,"0"))/15</f>
        <v>0</v>
      </c>
    </row>
    <row r="52" spans="1:23" ht="27" customHeight="1" x14ac:dyDescent="0.25">
      <c r="A52" s="381"/>
      <c r="B52" s="382"/>
      <c r="C52" s="386"/>
      <c r="D52" s="54">
        <v>46</v>
      </c>
      <c r="E52" s="378" t="s">
        <v>191</v>
      </c>
      <c r="F52" s="378"/>
      <c r="G52" s="378"/>
      <c r="H52" s="378"/>
      <c r="I52" s="374"/>
      <c r="J52" s="21" t="str">
        <v>Not Started</v>
      </c>
      <c r="K52" s="21">
        <v>0</v>
      </c>
      <c r="L52" s="49">
        <v>0</v>
      </c>
      <c r="M52" s="142">
        <v>0</v>
      </c>
      <c r="N52" s="21" t="str">
        <v>Not Started</v>
      </c>
      <c r="O52" s="21">
        <v>0</v>
      </c>
      <c r="P52" s="49">
        <v>0</v>
      </c>
      <c r="Q52" s="135">
        <v>0</v>
      </c>
      <c r="R52" s="21" t="str">
        <v>Not Started</v>
      </c>
      <c r="S52" s="21">
        <v>0</v>
      </c>
      <c r="T52" s="49">
        <v>0</v>
      </c>
      <c r="U52" s="135">
        <v>0</v>
      </c>
      <c r="V52" s="46">
        <f t="shared" si="0"/>
        <v>0</v>
      </c>
      <c r="W52" s="154">
        <f>(_xlfn.XLOOKUP(M52,working!$R$3:$R$5,working!$S$3:$S$5,"0")+_xlfn.XLOOKUP(Q52,working!$R$3:$R$5,working!$S$3:$S$5,"0")+_xlfn.XLOOKUP(U52,working!$R$3:$R$5,working!$S$3:$S$5,"0"))/15</f>
        <v>0</v>
      </c>
    </row>
    <row r="53" spans="1:23" ht="27" customHeight="1" x14ac:dyDescent="0.25">
      <c r="A53" s="381"/>
      <c r="B53" s="382"/>
      <c r="C53" s="386"/>
      <c r="D53" s="54">
        <v>47</v>
      </c>
      <c r="E53" s="378" t="s">
        <v>139</v>
      </c>
      <c r="F53" s="378"/>
      <c r="G53" s="378"/>
      <c r="H53" s="378"/>
      <c r="I53" s="374"/>
      <c r="J53" s="21" t="str">
        <v>Not Started</v>
      </c>
      <c r="K53" s="21">
        <v>0</v>
      </c>
      <c r="L53" s="49">
        <v>0</v>
      </c>
      <c r="M53" s="142">
        <v>0</v>
      </c>
      <c r="N53" s="21" t="str">
        <v>Not Started</v>
      </c>
      <c r="O53" s="21">
        <v>0</v>
      </c>
      <c r="P53" s="49">
        <v>0</v>
      </c>
      <c r="Q53" s="135">
        <v>0</v>
      </c>
      <c r="R53" s="21" t="str">
        <v>Not Started</v>
      </c>
      <c r="S53" s="21">
        <v>0</v>
      </c>
      <c r="T53" s="49">
        <v>0</v>
      </c>
      <c r="U53" s="135">
        <v>0</v>
      </c>
      <c r="V53" s="46">
        <f t="shared" si="0"/>
        <v>0</v>
      </c>
      <c r="W53" s="154">
        <f>(_xlfn.XLOOKUP(M53,working!$R$3:$R$5,working!$S$3:$S$5,"0")+_xlfn.XLOOKUP(Q53,working!$R$3:$R$5,working!$S$3:$S$5,"0")+_xlfn.XLOOKUP(U53,working!$R$3:$R$5,working!$S$3:$S$5,"0"))/15</f>
        <v>0</v>
      </c>
    </row>
    <row r="54" spans="1:23" ht="27" customHeight="1" x14ac:dyDescent="0.25">
      <c r="A54" s="381"/>
      <c r="B54" s="382"/>
      <c r="C54" s="386"/>
      <c r="D54" s="54">
        <v>48</v>
      </c>
      <c r="E54" s="378" t="s">
        <v>140</v>
      </c>
      <c r="F54" s="378"/>
      <c r="G54" s="378"/>
      <c r="H54" s="378"/>
      <c r="I54" s="374"/>
      <c r="J54" s="21" t="str">
        <v>Not Started</v>
      </c>
      <c r="K54" s="21">
        <v>0</v>
      </c>
      <c r="L54" s="49">
        <v>0</v>
      </c>
      <c r="M54" s="142">
        <v>0</v>
      </c>
      <c r="N54" s="21" t="str">
        <v>Not Started</v>
      </c>
      <c r="O54" s="21">
        <v>0</v>
      </c>
      <c r="P54" s="49">
        <v>0</v>
      </c>
      <c r="Q54" s="135">
        <v>0</v>
      </c>
      <c r="R54" s="21" t="str">
        <v>Not Started</v>
      </c>
      <c r="S54" s="21">
        <v>0</v>
      </c>
      <c r="T54" s="49">
        <v>0</v>
      </c>
      <c r="U54" s="135">
        <v>0</v>
      </c>
      <c r="V54" s="46">
        <f t="shared" si="0"/>
        <v>0</v>
      </c>
      <c r="W54" s="154">
        <f>(_xlfn.XLOOKUP(M54,working!$R$3:$R$5,working!$S$3:$S$5,"0")+_xlfn.XLOOKUP(Q54,working!$R$3:$R$5,working!$S$3:$S$5,"0")+_xlfn.XLOOKUP(U54,working!$R$3:$R$5,working!$S$3:$S$5,"0"))/15</f>
        <v>0</v>
      </c>
    </row>
    <row r="55" spans="1:23" ht="27" customHeight="1" x14ac:dyDescent="0.25">
      <c r="A55" s="381"/>
      <c r="B55" s="382"/>
      <c r="C55" s="386"/>
      <c r="D55" s="54">
        <v>49</v>
      </c>
      <c r="E55" s="378" t="s">
        <v>192</v>
      </c>
      <c r="F55" s="378"/>
      <c r="G55" s="378"/>
      <c r="H55" s="378"/>
      <c r="I55" s="374"/>
      <c r="J55" s="21" t="str">
        <v>Not Started</v>
      </c>
      <c r="K55" s="21">
        <v>0</v>
      </c>
      <c r="L55" s="49">
        <v>0</v>
      </c>
      <c r="M55" s="142">
        <v>0</v>
      </c>
      <c r="N55" s="21" t="str">
        <v>Not Started</v>
      </c>
      <c r="O55" s="21">
        <v>0</v>
      </c>
      <c r="P55" s="49">
        <v>0</v>
      </c>
      <c r="Q55" s="135">
        <v>0</v>
      </c>
      <c r="R55" s="21" t="str">
        <v>Not Started</v>
      </c>
      <c r="S55" s="21">
        <v>0</v>
      </c>
      <c r="T55" s="49">
        <v>0</v>
      </c>
      <c r="U55" s="135">
        <v>0</v>
      </c>
      <c r="V55" s="46">
        <f t="shared" si="0"/>
        <v>0</v>
      </c>
      <c r="W55" s="154">
        <f>(_xlfn.XLOOKUP(M55,working!$R$3:$R$5,working!$S$3:$S$5,"0")+_xlfn.XLOOKUP(Q55,working!$R$3:$R$5,working!$S$3:$S$5,"0")+_xlfn.XLOOKUP(U55,working!$R$3:$R$5,working!$S$3:$S$5,"0"))/15</f>
        <v>0</v>
      </c>
    </row>
    <row r="56" spans="1:23" ht="27" customHeight="1" x14ac:dyDescent="0.25">
      <c r="A56" s="381"/>
      <c r="B56" s="382"/>
      <c r="C56" s="386"/>
      <c r="D56" s="54">
        <v>50</v>
      </c>
      <c r="E56" s="378" t="s">
        <v>193</v>
      </c>
      <c r="F56" s="378"/>
      <c r="G56" s="378"/>
      <c r="H56" s="378"/>
      <c r="I56" s="374"/>
      <c r="J56" s="21" t="str">
        <v>Not Started</v>
      </c>
      <c r="K56" s="21">
        <v>0</v>
      </c>
      <c r="L56" s="49">
        <v>0</v>
      </c>
      <c r="M56" s="142">
        <v>0</v>
      </c>
      <c r="N56" s="21" t="str">
        <v>Not Started</v>
      </c>
      <c r="O56" s="21">
        <v>0</v>
      </c>
      <c r="P56" s="49">
        <v>0</v>
      </c>
      <c r="Q56" s="135">
        <v>0</v>
      </c>
      <c r="R56" s="21" t="str">
        <v>Not Started</v>
      </c>
      <c r="S56" s="21">
        <v>0</v>
      </c>
      <c r="T56" s="49">
        <v>0</v>
      </c>
      <c r="U56" s="135">
        <v>0</v>
      </c>
      <c r="V56" s="46">
        <f t="shared" si="0"/>
        <v>0</v>
      </c>
      <c r="W56" s="154">
        <f>(_xlfn.XLOOKUP(M56,working!$R$3:$R$5,working!$S$3:$S$5,"0")+_xlfn.XLOOKUP(Q56,working!$R$3:$R$5,working!$S$3:$S$5,"0")+_xlfn.XLOOKUP(U56,working!$R$3:$R$5,working!$S$3:$S$5,"0"))/15</f>
        <v>0</v>
      </c>
    </row>
    <row r="57" spans="1:23" ht="27" customHeight="1" thickBot="1" x14ac:dyDescent="0.3">
      <c r="A57" s="381"/>
      <c r="B57" s="382"/>
      <c r="C57" s="387"/>
      <c r="D57" s="138">
        <v>51</v>
      </c>
      <c r="E57" s="392" t="s">
        <v>194</v>
      </c>
      <c r="F57" s="392"/>
      <c r="G57" s="392"/>
      <c r="H57" s="392"/>
      <c r="I57" s="393"/>
      <c r="J57" s="37" t="str">
        <v>Not Started</v>
      </c>
      <c r="K57" s="37">
        <v>0</v>
      </c>
      <c r="L57" s="52">
        <v>0</v>
      </c>
      <c r="M57" s="148">
        <v>0</v>
      </c>
      <c r="N57" s="37" t="str">
        <v>Not Started</v>
      </c>
      <c r="O57" s="37">
        <v>0</v>
      </c>
      <c r="P57" s="52">
        <v>0</v>
      </c>
      <c r="Q57" s="149">
        <v>0</v>
      </c>
      <c r="R57" s="37" t="str">
        <v>Not Started</v>
      </c>
      <c r="S57" s="37">
        <v>0</v>
      </c>
      <c r="T57" s="52">
        <v>0</v>
      </c>
      <c r="U57" s="149">
        <v>0</v>
      </c>
      <c r="V57" s="156">
        <f t="shared" si="0"/>
        <v>0</v>
      </c>
      <c r="W57" s="157">
        <f>(_xlfn.XLOOKUP(M57,working!$R$3:$R$5,working!$S$3:$S$5,"0")+_xlfn.XLOOKUP(Q57,working!$R$3:$R$5,working!$S$3:$S$5,"0")+_xlfn.XLOOKUP(U57,working!$R$3:$R$5,working!$S$3:$S$5,"0"))/15</f>
        <v>0</v>
      </c>
    </row>
    <row r="58" spans="1:23" ht="27" customHeight="1" x14ac:dyDescent="0.25">
      <c r="A58" s="381"/>
      <c r="B58" s="382"/>
      <c r="C58" s="385" t="s">
        <v>86</v>
      </c>
      <c r="D58" s="144">
        <v>52</v>
      </c>
      <c r="E58" s="376" t="s">
        <v>195</v>
      </c>
      <c r="F58" s="376"/>
      <c r="G58" s="376"/>
      <c r="H58" s="376"/>
      <c r="I58" s="377"/>
      <c r="J58" s="145" t="str">
        <v>Not Started</v>
      </c>
      <c r="K58" s="145">
        <v>0</v>
      </c>
      <c r="L58" s="146">
        <v>0</v>
      </c>
      <c r="M58" s="150">
        <v>0</v>
      </c>
      <c r="N58" s="145" t="str">
        <v>Not Started</v>
      </c>
      <c r="O58" s="145">
        <v>0</v>
      </c>
      <c r="P58" s="146">
        <v>0</v>
      </c>
      <c r="Q58" s="159">
        <v>0</v>
      </c>
      <c r="R58" s="145" t="str">
        <v>Not Started</v>
      </c>
      <c r="S58" s="145">
        <v>0</v>
      </c>
      <c r="T58" s="146">
        <v>0</v>
      </c>
      <c r="U58" s="159">
        <v>0</v>
      </c>
      <c r="V58" s="152">
        <f t="shared" si="0"/>
        <v>0</v>
      </c>
      <c r="W58" s="153">
        <f>(_xlfn.XLOOKUP(M58,working!$R$3:$R$5,working!$S$3:$S$5,"0")+_xlfn.XLOOKUP(Q58,working!$R$3:$R$5,working!$S$3:$S$5,"0")+_xlfn.XLOOKUP(U58,working!$R$3:$R$5,working!$S$3:$S$5,"0"))/15</f>
        <v>0</v>
      </c>
    </row>
    <row r="59" spans="1:23" ht="27" customHeight="1" x14ac:dyDescent="0.25">
      <c r="A59" s="381"/>
      <c r="B59" s="382"/>
      <c r="C59" s="386"/>
      <c r="D59" s="54">
        <v>53</v>
      </c>
      <c r="E59" s="378" t="s">
        <v>196</v>
      </c>
      <c r="F59" s="378"/>
      <c r="G59" s="378"/>
      <c r="H59" s="378"/>
      <c r="I59" s="374"/>
      <c r="J59" s="21" t="str">
        <v>Not Started</v>
      </c>
      <c r="K59" s="21">
        <v>0</v>
      </c>
      <c r="L59" s="49">
        <v>0</v>
      </c>
      <c r="M59" s="142">
        <v>0</v>
      </c>
      <c r="N59" s="21" t="str">
        <v>Not Started</v>
      </c>
      <c r="O59" s="21">
        <v>0</v>
      </c>
      <c r="P59" s="49">
        <v>0</v>
      </c>
      <c r="Q59" s="135">
        <v>0</v>
      </c>
      <c r="R59" s="21" t="str">
        <v>Not Started</v>
      </c>
      <c r="S59" s="21">
        <v>0</v>
      </c>
      <c r="T59" s="49">
        <v>0</v>
      </c>
      <c r="U59" s="135">
        <v>0</v>
      </c>
      <c r="V59" s="46">
        <f t="shared" si="0"/>
        <v>0</v>
      </c>
      <c r="W59" s="154">
        <f>(_xlfn.XLOOKUP(M59,working!$R$3:$R$5,working!$S$3:$S$5,"0")+_xlfn.XLOOKUP(Q59,working!$R$3:$R$5,working!$S$3:$S$5,"0")+_xlfn.XLOOKUP(U59,working!$R$3:$R$5,working!$S$3:$S$5,"0"))/15</f>
        <v>0</v>
      </c>
    </row>
    <row r="60" spans="1:23" ht="27" customHeight="1" x14ac:dyDescent="0.25">
      <c r="A60" s="381"/>
      <c r="B60" s="382"/>
      <c r="C60" s="386"/>
      <c r="D60" s="54">
        <v>54</v>
      </c>
      <c r="E60" s="378" t="s">
        <v>197</v>
      </c>
      <c r="F60" s="378"/>
      <c r="G60" s="378"/>
      <c r="H60" s="378"/>
      <c r="I60" s="374"/>
      <c r="J60" s="21" t="str">
        <v>Not Started</v>
      </c>
      <c r="K60" s="21">
        <v>0</v>
      </c>
      <c r="L60" s="49">
        <v>0</v>
      </c>
      <c r="M60" s="142">
        <v>0</v>
      </c>
      <c r="N60" s="21" t="str">
        <v>Not Started</v>
      </c>
      <c r="O60" s="21">
        <v>0</v>
      </c>
      <c r="P60" s="49">
        <v>0</v>
      </c>
      <c r="Q60" s="135">
        <v>0</v>
      </c>
      <c r="R60" s="21" t="str">
        <v>Not Started</v>
      </c>
      <c r="S60" s="21">
        <v>0</v>
      </c>
      <c r="T60" s="49">
        <v>0</v>
      </c>
      <c r="U60" s="135">
        <v>0</v>
      </c>
      <c r="V60" s="46">
        <f t="shared" si="0"/>
        <v>0</v>
      </c>
      <c r="W60" s="154">
        <f>(_xlfn.XLOOKUP(M60,working!$R$3:$R$5,working!$S$3:$S$5,"0")+_xlfn.XLOOKUP(Q60,working!$R$3:$R$5,working!$S$3:$S$5,"0")+_xlfn.XLOOKUP(U60,working!$R$3:$R$5,working!$S$3:$S$5,"0"))/15</f>
        <v>0</v>
      </c>
    </row>
    <row r="61" spans="1:23" ht="27" customHeight="1" x14ac:dyDescent="0.25">
      <c r="A61" s="381"/>
      <c r="B61" s="382"/>
      <c r="C61" s="386"/>
      <c r="D61" s="54">
        <v>55</v>
      </c>
      <c r="E61" s="378" t="s">
        <v>141</v>
      </c>
      <c r="F61" s="378"/>
      <c r="G61" s="378"/>
      <c r="H61" s="378"/>
      <c r="I61" s="374"/>
      <c r="J61" s="21" t="str">
        <v>Not Started</v>
      </c>
      <c r="K61" s="21">
        <v>0</v>
      </c>
      <c r="L61" s="49">
        <v>0</v>
      </c>
      <c r="M61" s="142">
        <v>0</v>
      </c>
      <c r="N61" s="21" t="str">
        <v>Not Started</v>
      </c>
      <c r="O61" s="21">
        <v>0</v>
      </c>
      <c r="P61" s="49">
        <v>0</v>
      </c>
      <c r="Q61" s="135">
        <v>0</v>
      </c>
      <c r="R61" s="21" t="str">
        <v>Not Started</v>
      </c>
      <c r="S61" s="21">
        <v>0</v>
      </c>
      <c r="T61" s="49">
        <v>0</v>
      </c>
      <c r="U61" s="135">
        <v>0</v>
      </c>
      <c r="V61" s="46">
        <f t="shared" si="0"/>
        <v>0</v>
      </c>
      <c r="W61" s="154">
        <f>(_xlfn.XLOOKUP(M61,working!$R$3:$R$5,working!$S$3:$S$5,"0")+_xlfn.XLOOKUP(Q61,working!$R$3:$R$5,working!$S$3:$S$5,"0")+_xlfn.XLOOKUP(U61,working!$R$3:$R$5,working!$S$3:$S$5,"0"))/15</f>
        <v>0</v>
      </c>
    </row>
    <row r="62" spans="1:23" ht="27" customHeight="1" x14ac:dyDescent="0.25">
      <c r="A62" s="381"/>
      <c r="B62" s="382"/>
      <c r="C62" s="386"/>
      <c r="D62" s="54">
        <v>56</v>
      </c>
      <c r="E62" s="378" t="s">
        <v>198</v>
      </c>
      <c r="F62" s="378"/>
      <c r="G62" s="378"/>
      <c r="H62" s="378"/>
      <c r="I62" s="374"/>
      <c r="J62" s="21" t="str">
        <v>Not Started</v>
      </c>
      <c r="K62" s="21">
        <v>0</v>
      </c>
      <c r="L62" s="49">
        <v>0</v>
      </c>
      <c r="M62" s="142">
        <v>0</v>
      </c>
      <c r="N62" s="21" t="str">
        <v>Not Started</v>
      </c>
      <c r="O62" s="21">
        <v>0</v>
      </c>
      <c r="P62" s="49">
        <v>0</v>
      </c>
      <c r="Q62" s="135">
        <v>0</v>
      </c>
      <c r="R62" s="21" t="str">
        <v>Not Started</v>
      </c>
      <c r="S62" s="21">
        <v>0</v>
      </c>
      <c r="T62" s="49">
        <v>0</v>
      </c>
      <c r="U62" s="135">
        <v>0</v>
      </c>
      <c r="V62" s="46">
        <f t="shared" si="0"/>
        <v>0</v>
      </c>
      <c r="W62" s="154">
        <f>(_xlfn.XLOOKUP(M62,working!$R$3:$R$5,working!$S$3:$S$5,"0")+_xlfn.XLOOKUP(Q62,working!$R$3:$R$5,working!$S$3:$S$5,"0")+_xlfn.XLOOKUP(U62,working!$R$3:$R$5,working!$S$3:$S$5,"0"))/15</f>
        <v>0</v>
      </c>
    </row>
    <row r="63" spans="1:23" ht="27" customHeight="1" x14ac:dyDescent="0.25">
      <c r="A63" s="381"/>
      <c r="B63" s="382"/>
      <c r="C63" s="386"/>
      <c r="D63" s="54">
        <v>57</v>
      </c>
      <c r="E63" s="378" t="s">
        <v>199</v>
      </c>
      <c r="F63" s="378"/>
      <c r="G63" s="378"/>
      <c r="H63" s="378"/>
      <c r="I63" s="374"/>
      <c r="J63" s="21" t="str">
        <v>Not Started</v>
      </c>
      <c r="K63" s="21">
        <v>0</v>
      </c>
      <c r="L63" s="49">
        <v>0</v>
      </c>
      <c r="M63" s="142">
        <v>0</v>
      </c>
      <c r="N63" s="21" t="str">
        <v>Not Started</v>
      </c>
      <c r="O63" s="21">
        <v>0</v>
      </c>
      <c r="P63" s="49">
        <v>0</v>
      </c>
      <c r="Q63" s="135">
        <v>0</v>
      </c>
      <c r="R63" s="21" t="str">
        <v>Not Started</v>
      </c>
      <c r="S63" s="21">
        <v>0</v>
      </c>
      <c r="T63" s="49">
        <v>0</v>
      </c>
      <c r="U63" s="135">
        <v>0</v>
      </c>
      <c r="V63" s="46">
        <f t="shared" si="0"/>
        <v>0</v>
      </c>
      <c r="W63" s="154">
        <f>(_xlfn.XLOOKUP(M63,working!$R$3:$R$5,working!$S$3:$S$5,"0")+_xlfn.XLOOKUP(Q63,working!$R$3:$R$5,working!$S$3:$S$5,"0")+_xlfn.XLOOKUP(U63,working!$R$3:$R$5,working!$S$3:$S$5,"0"))/15</f>
        <v>0</v>
      </c>
    </row>
    <row r="64" spans="1:23" ht="27" customHeight="1" thickBot="1" x14ac:dyDescent="0.3">
      <c r="A64" s="383"/>
      <c r="B64" s="384"/>
      <c r="C64" s="387"/>
      <c r="D64" s="138">
        <v>58</v>
      </c>
      <c r="E64" s="392" t="s">
        <v>200</v>
      </c>
      <c r="F64" s="392"/>
      <c r="G64" s="392"/>
      <c r="H64" s="392"/>
      <c r="I64" s="393"/>
      <c r="J64" s="37" t="str">
        <v>Not Started</v>
      </c>
      <c r="K64" s="37">
        <v>0</v>
      </c>
      <c r="L64" s="52">
        <v>0</v>
      </c>
      <c r="M64" s="148">
        <v>0</v>
      </c>
      <c r="N64" s="37" t="str">
        <v>Not Started</v>
      </c>
      <c r="O64" s="37">
        <v>0</v>
      </c>
      <c r="P64" s="52">
        <v>0</v>
      </c>
      <c r="Q64" s="149">
        <v>0</v>
      </c>
      <c r="R64" s="37" t="str">
        <v>Not Started</v>
      </c>
      <c r="S64" s="37">
        <v>0</v>
      </c>
      <c r="T64" s="52">
        <v>0</v>
      </c>
      <c r="U64" s="149">
        <v>0</v>
      </c>
      <c r="V64" s="156">
        <f t="shared" si="0"/>
        <v>0</v>
      </c>
      <c r="W64" s="157">
        <f>(_xlfn.XLOOKUP(M64,working!$R$3:$R$5,working!$S$3:$S$5,"0")+_xlfn.XLOOKUP(Q64,working!$R$3:$R$5,working!$S$3:$S$5,"0")+_xlfn.XLOOKUP(U64,working!$R$3:$R$5,working!$S$3:$S$5,"0"))/15</f>
        <v>0</v>
      </c>
    </row>
    <row r="65" spans="1:23" ht="27" customHeight="1" thickBot="1" x14ac:dyDescent="0.3">
      <c r="A65" s="397" t="s">
        <v>187</v>
      </c>
      <c r="B65" s="397"/>
      <c r="C65" s="338" t="s">
        <v>87</v>
      </c>
      <c r="D65" s="144">
        <v>59</v>
      </c>
      <c r="E65" s="377" t="s">
        <v>142</v>
      </c>
      <c r="F65" s="391"/>
      <c r="G65" s="391"/>
      <c r="H65" s="391"/>
      <c r="I65" s="391"/>
      <c r="J65" s="145" t="str" cm="1">
        <f t="array" ref="J65:J71">_xlfn.TOCOL('2.4'!J7:J13)</f>
        <v>Started</v>
      </c>
      <c r="K65" s="145" t="str" cm="1">
        <f t="array" ref="K65:K71">_xlfn.TOCOL('2.4'!K7:K13)</f>
        <v>YouTube Videos</v>
      </c>
      <c r="L65" s="146" cm="1">
        <f t="array" ref="L65:L71">_xlfn.TOCOL('2.4'!L7:L13)</f>
        <v>45328</v>
      </c>
      <c r="M65" s="159" t="str" cm="1">
        <f t="array" ref="M65:M71">_xlfn.TOCOL('2.4'!M7:M13)</f>
        <v>Not Sure</v>
      </c>
      <c r="N65" s="145" t="str" cm="1">
        <f t="array" ref="N65:N71">_xlfn.TOCOL('2.4'!N7:N13)</f>
        <v>Not Started</v>
      </c>
      <c r="O65" s="145" cm="1">
        <f t="array" ref="O65:O71">_xlfn.TOCOL('2.4'!O7:O13)</f>
        <v>0</v>
      </c>
      <c r="P65" s="146" cm="1">
        <f t="array" ref="P65:P71">_xlfn.TOCOL('2.4'!P7:P13)</f>
        <v>0</v>
      </c>
      <c r="Q65" s="159" cm="1">
        <f t="array" ref="Q65:Q71">_xlfn.TOCOL('2.4'!Q7:Q13)</f>
        <v>0</v>
      </c>
      <c r="R65" s="145" t="str" cm="1">
        <f t="array" ref="R65:R71">_xlfn.TOCOL('2.4'!R7:R13)</f>
        <v>Not Started</v>
      </c>
      <c r="S65" s="145" cm="1">
        <f t="array" ref="S65:S71">_xlfn.TOCOL('2.4'!S7:S13)</f>
        <v>0</v>
      </c>
      <c r="T65" s="146" cm="1">
        <f t="array" ref="T65:T71">_xlfn.TOCOL('2.4'!T7:T13)</f>
        <v>0</v>
      </c>
      <c r="U65" s="159" cm="1">
        <f t="array" ref="U65:U71">_xlfn.TOCOL('2.4'!U7:U13)</f>
        <v>0</v>
      </c>
      <c r="V65" s="152">
        <f t="shared" si="0"/>
        <v>0</v>
      </c>
      <c r="W65" s="153">
        <f>(_xlfn.XLOOKUP(M65,working!$R$3:$R$5,working!$S$3:$S$5,"0")+_xlfn.XLOOKUP(Q65,working!$R$3:$R$5,working!$S$3:$S$5,"0")+_xlfn.XLOOKUP(U65,working!$R$3:$R$5,working!$S$3:$S$5,"0"))/15</f>
        <v>0.2</v>
      </c>
    </row>
    <row r="66" spans="1:23" ht="27" customHeight="1" thickBot="1" x14ac:dyDescent="0.3">
      <c r="A66" s="397"/>
      <c r="B66" s="397"/>
      <c r="C66" s="339"/>
      <c r="D66" s="54">
        <v>60</v>
      </c>
      <c r="E66" s="374" t="s">
        <v>143</v>
      </c>
      <c r="F66" s="375"/>
      <c r="G66" s="375"/>
      <c r="H66" s="375"/>
      <c r="I66" s="375"/>
      <c r="J66" s="21" t="str">
        <v>Not Started</v>
      </c>
      <c r="K66" s="21">
        <v>0</v>
      </c>
      <c r="L66" s="49">
        <v>0</v>
      </c>
      <c r="M66" s="142">
        <v>0</v>
      </c>
      <c r="N66" s="21" t="str">
        <v>Not Started</v>
      </c>
      <c r="O66" s="21">
        <v>0</v>
      </c>
      <c r="P66" s="49">
        <v>0</v>
      </c>
      <c r="Q66" s="135">
        <v>0</v>
      </c>
      <c r="R66" s="21" t="str">
        <v>Not Started</v>
      </c>
      <c r="S66" s="21">
        <v>0</v>
      </c>
      <c r="T66" s="49">
        <v>0</v>
      </c>
      <c r="U66" s="135">
        <v>0</v>
      </c>
      <c r="V66" s="46">
        <f t="shared" si="0"/>
        <v>0</v>
      </c>
      <c r="W66" s="154">
        <f>(_xlfn.XLOOKUP(M66,working!$R$3:$R$5,working!$S$3:$S$5,"0")+_xlfn.XLOOKUP(Q66,working!$R$3:$R$5,working!$S$3:$S$5,"0")+_xlfn.XLOOKUP(U66,working!$R$3:$R$5,working!$S$3:$S$5,"0"))/15</f>
        <v>0</v>
      </c>
    </row>
    <row r="67" spans="1:23" ht="27" customHeight="1" thickBot="1" x14ac:dyDescent="0.3">
      <c r="A67" s="397"/>
      <c r="B67" s="397"/>
      <c r="C67" s="339"/>
      <c r="D67" s="54">
        <v>61</v>
      </c>
      <c r="E67" s="374" t="s">
        <v>144</v>
      </c>
      <c r="F67" s="375"/>
      <c r="G67" s="375"/>
      <c r="H67" s="375"/>
      <c r="I67" s="375"/>
      <c r="J67" s="21" t="str">
        <v>Not Started</v>
      </c>
      <c r="K67" s="21">
        <v>0</v>
      </c>
      <c r="L67" s="49">
        <v>0</v>
      </c>
      <c r="M67" s="142">
        <v>0</v>
      </c>
      <c r="N67" s="21" t="str">
        <v>Not Started</v>
      </c>
      <c r="O67" s="21">
        <v>0</v>
      </c>
      <c r="P67" s="49">
        <v>0</v>
      </c>
      <c r="Q67" s="135">
        <v>0</v>
      </c>
      <c r="R67" s="21" t="str">
        <v>Not Started</v>
      </c>
      <c r="S67" s="21">
        <v>0</v>
      </c>
      <c r="T67" s="49">
        <v>0</v>
      </c>
      <c r="U67" s="135">
        <v>0</v>
      </c>
      <c r="V67" s="46">
        <f t="shared" si="0"/>
        <v>0</v>
      </c>
      <c r="W67" s="154">
        <f>(_xlfn.XLOOKUP(M67,working!$R$3:$R$5,working!$S$3:$S$5,"0")+_xlfn.XLOOKUP(Q67,working!$R$3:$R$5,working!$S$3:$S$5,"0")+_xlfn.XLOOKUP(U67,working!$R$3:$R$5,working!$S$3:$S$5,"0"))/15</f>
        <v>0</v>
      </c>
    </row>
    <row r="68" spans="1:23" ht="27" customHeight="1" thickBot="1" x14ac:dyDescent="0.3">
      <c r="A68" s="397"/>
      <c r="B68" s="397"/>
      <c r="C68" s="339"/>
      <c r="D68" s="54">
        <v>62</v>
      </c>
      <c r="E68" s="374" t="s">
        <v>145</v>
      </c>
      <c r="F68" s="375"/>
      <c r="G68" s="375"/>
      <c r="H68" s="375"/>
      <c r="I68" s="375"/>
      <c r="J68" s="21" t="str">
        <v>Not Started</v>
      </c>
      <c r="K68" s="21">
        <v>0</v>
      </c>
      <c r="L68" s="49">
        <v>0</v>
      </c>
      <c r="M68" s="142">
        <v>0</v>
      </c>
      <c r="N68" s="21" t="str">
        <v>Not Started</v>
      </c>
      <c r="O68" s="21">
        <v>0</v>
      </c>
      <c r="P68" s="49">
        <v>0</v>
      </c>
      <c r="Q68" s="135">
        <v>0</v>
      </c>
      <c r="R68" s="21" t="str">
        <v>Not Started</v>
      </c>
      <c r="S68" s="21">
        <v>0</v>
      </c>
      <c r="T68" s="49">
        <v>0</v>
      </c>
      <c r="U68" s="135">
        <v>0</v>
      </c>
      <c r="V68" s="46">
        <f t="shared" si="0"/>
        <v>0</v>
      </c>
      <c r="W68" s="154">
        <f>(_xlfn.XLOOKUP(M68,working!$R$3:$R$5,working!$S$3:$S$5,"0")+_xlfn.XLOOKUP(Q68,working!$R$3:$R$5,working!$S$3:$S$5,"0")+_xlfn.XLOOKUP(U68,working!$R$3:$R$5,working!$S$3:$S$5,"0"))/15</f>
        <v>0</v>
      </c>
    </row>
    <row r="69" spans="1:23" ht="27" customHeight="1" thickBot="1" x14ac:dyDescent="0.3">
      <c r="A69" s="397"/>
      <c r="B69" s="397"/>
      <c r="C69" s="339"/>
      <c r="D69" s="54">
        <v>63</v>
      </c>
      <c r="E69" s="374" t="s">
        <v>146</v>
      </c>
      <c r="F69" s="375"/>
      <c r="G69" s="375"/>
      <c r="H69" s="375"/>
      <c r="I69" s="375"/>
      <c r="J69" s="21" t="str">
        <v>Not Started</v>
      </c>
      <c r="K69" s="21">
        <v>0</v>
      </c>
      <c r="L69" s="49">
        <v>0</v>
      </c>
      <c r="M69" s="142">
        <v>0</v>
      </c>
      <c r="N69" s="21" t="str">
        <v>Not Started</v>
      </c>
      <c r="O69" s="21">
        <v>0</v>
      </c>
      <c r="P69" s="49">
        <v>0</v>
      </c>
      <c r="Q69" s="135">
        <v>0</v>
      </c>
      <c r="R69" s="21" t="str">
        <v>Not Started</v>
      </c>
      <c r="S69" s="21">
        <v>0</v>
      </c>
      <c r="T69" s="49">
        <v>0</v>
      </c>
      <c r="U69" s="135">
        <v>0</v>
      </c>
      <c r="V69" s="46">
        <f t="shared" si="0"/>
        <v>0</v>
      </c>
      <c r="W69" s="154">
        <f>(_xlfn.XLOOKUP(M69,working!$R$3:$R$5,working!$S$3:$S$5,"0")+_xlfn.XLOOKUP(Q69,working!$R$3:$R$5,working!$S$3:$S$5,"0")+_xlfn.XLOOKUP(U69,working!$R$3:$R$5,working!$S$3:$S$5,"0"))/15</f>
        <v>0</v>
      </c>
    </row>
    <row r="70" spans="1:23" ht="27" customHeight="1" thickBot="1" x14ac:dyDescent="0.3">
      <c r="A70" s="397"/>
      <c r="B70" s="397"/>
      <c r="C70" s="339"/>
      <c r="D70" s="54">
        <v>64</v>
      </c>
      <c r="E70" s="374" t="s">
        <v>147</v>
      </c>
      <c r="F70" s="375"/>
      <c r="G70" s="375"/>
      <c r="H70" s="375"/>
      <c r="I70" s="375"/>
      <c r="J70" s="21" t="str">
        <v>Not Started</v>
      </c>
      <c r="K70" s="21">
        <v>0</v>
      </c>
      <c r="L70" s="49">
        <v>0</v>
      </c>
      <c r="M70" s="142">
        <v>0</v>
      </c>
      <c r="N70" s="21" t="str">
        <v>Not Started</v>
      </c>
      <c r="O70" s="21">
        <v>0</v>
      </c>
      <c r="P70" s="49">
        <v>0</v>
      </c>
      <c r="Q70" s="135">
        <v>0</v>
      </c>
      <c r="R70" s="21" t="str">
        <v>Not Started</v>
      </c>
      <c r="S70" s="21">
        <v>0</v>
      </c>
      <c r="T70" s="49">
        <v>0</v>
      </c>
      <c r="U70" s="135">
        <v>0</v>
      </c>
      <c r="V70" s="46">
        <f t="shared" si="0"/>
        <v>0</v>
      </c>
      <c r="W70" s="154">
        <f>(_xlfn.XLOOKUP(M70,working!$R$3:$R$5,working!$S$3:$S$5,"0")+_xlfn.XLOOKUP(Q70,working!$R$3:$R$5,working!$S$3:$S$5,"0")+_xlfn.XLOOKUP(U70,working!$R$3:$R$5,working!$S$3:$S$5,"0"))/15</f>
        <v>0</v>
      </c>
    </row>
    <row r="71" spans="1:23" ht="27" customHeight="1" thickBot="1" x14ac:dyDescent="0.3">
      <c r="A71" s="399"/>
      <c r="B71" s="399"/>
      <c r="C71" s="340"/>
      <c r="D71" s="138">
        <v>65</v>
      </c>
      <c r="E71" s="393" t="s">
        <v>148</v>
      </c>
      <c r="F71" s="394"/>
      <c r="G71" s="394"/>
      <c r="H71" s="394"/>
      <c r="I71" s="394"/>
      <c r="J71" s="37" t="str">
        <v>Not Started</v>
      </c>
      <c r="K71" s="37">
        <v>0</v>
      </c>
      <c r="L71" s="52">
        <v>0</v>
      </c>
      <c r="M71" s="148">
        <v>0</v>
      </c>
      <c r="N71" s="37" t="str">
        <v>Not Started</v>
      </c>
      <c r="O71" s="37">
        <v>0</v>
      </c>
      <c r="P71" s="52">
        <v>0</v>
      </c>
      <c r="Q71" s="149">
        <v>0</v>
      </c>
      <c r="R71" s="37" t="str">
        <v>Not Started</v>
      </c>
      <c r="S71" s="37">
        <v>0</v>
      </c>
      <c r="T71" s="52">
        <v>0</v>
      </c>
      <c r="U71" s="149">
        <v>0</v>
      </c>
      <c r="V71" s="156">
        <f t="shared" si="0"/>
        <v>0</v>
      </c>
      <c r="W71" s="157">
        <f>(_xlfn.XLOOKUP(M71,working!$R$3:$R$5,working!$S$3:$S$5,"0")+_xlfn.XLOOKUP(Q71,working!$R$3:$R$5,working!$S$3:$S$5,"0")+_xlfn.XLOOKUP(U71,working!$R$3:$R$5,working!$S$3:$S$5,"0"))/15</f>
        <v>0</v>
      </c>
    </row>
    <row r="72" spans="1:23" ht="27" customHeight="1" thickBot="1" x14ac:dyDescent="0.3">
      <c r="A72" s="397" t="s">
        <v>188</v>
      </c>
      <c r="B72" s="397"/>
      <c r="C72" s="338" t="s">
        <v>88</v>
      </c>
      <c r="D72" s="144">
        <v>66</v>
      </c>
      <c r="E72" s="377" t="s">
        <v>149</v>
      </c>
      <c r="F72" s="391"/>
      <c r="G72" s="391"/>
      <c r="H72" s="391"/>
      <c r="I72" s="391"/>
      <c r="J72" s="145" t="str" cm="1">
        <f t="array" ref="J72:J79">_xlfn.TOCOL('2.5'!J7:J14)</f>
        <v>Started</v>
      </c>
      <c r="K72" s="145" t="str" cm="1">
        <f t="array" ref="K72:K79">_xlfn.TOCOL('2.5'!K7:K14)</f>
        <v>YouTube Videos</v>
      </c>
      <c r="L72" s="146" cm="1">
        <f t="array" ref="L72:L79">_xlfn.TOCOL('2.5'!L7:L14)</f>
        <v>45328</v>
      </c>
      <c r="M72" s="150" t="str" cm="1">
        <f t="array" ref="M72:M79">_xlfn.TOCOL('2.5'!M7:M14)</f>
        <v>Not Sure</v>
      </c>
      <c r="N72" s="145" t="str" cm="1">
        <f t="array" ref="N72:N79">_xlfn.TOCOL('2.5'!N7:N14)</f>
        <v>Not Started</v>
      </c>
      <c r="O72" s="145" cm="1">
        <f t="array" ref="O72:O79">_xlfn.TOCOL('2.5'!O7:O14)</f>
        <v>0</v>
      </c>
      <c r="P72" s="146" cm="1">
        <f t="array" ref="P72:P79">_xlfn.TOCOL('2.5'!P7:P14)</f>
        <v>0</v>
      </c>
      <c r="Q72" s="150" cm="1">
        <f t="array" ref="Q72:Q79">_xlfn.TOCOL('2.5'!Q7:Q14)</f>
        <v>0</v>
      </c>
      <c r="R72" s="145" t="str" cm="1">
        <f t="array" ref="R72:R79">_xlfn.TOCOL('2.5'!R7:R14)</f>
        <v>Not Started</v>
      </c>
      <c r="S72" s="145" cm="1">
        <f t="array" ref="S72:S79">_xlfn.TOCOL('2.5'!S7:S14)</f>
        <v>0</v>
      </c>
      <c r="T72" s="146" cm="1">
        <f t="array" ref="T72:T79">_xlfn.TOCOL('2.5'!T7:T14)</f>
        <v>0</v>
      </c>
      <c r="U72" s="150" cm="1">
        <f t="array" ref="U72:U79">_xlfn.TOCOL('2.5'!U7:U14)</f>
        <v>0</v>
      </c>
      <c r="V72" s="152">
        <f t="shared" ref="V72:V108" si="1">COUNTIF(J72:U72,"completed")/3</f>
        <v>0</v>
      </c>
      <c r="W72" s="153">
        <f>(_xlfn.XLOOKUP(M72,working!$R$3:$R$5,working!$S$3:$S$5,"0")+_xlfn.XLOOKUP(Q72,working!$R$3:$R$5,working!$S$3:$S$5,"0")+_xlfn.XLOOKUP(U72,working!$R$3:$R$5,working!$S$3:$S$5,"0"))/15</f>
        <v>0.2</v>
      </c>
    </row>
    <row r="73" spans="1:23" ht="27" customHeight="1" thickBot="1" x14ac:dyDescent="0.3">
      <c r="A73" s="397"/>
      <c r="B73" s="397"/>
      <c r="C73" s="339"/>
      <c r="D73" s="54">
        <v>67</v>
      </c>
      <c r="E73" s="374" t="s">
        <v>150</v>
      </c>
      <c r="F73" s="375"/>
      <c r="G73" s="375"/>
      <c r="H73" s="375"/>
      <c r="I73" s="375"/>
      <c r="J73" s="21" t="str">
        <v>Not Started</v>
      </c>
      <c r="K73" s="21">
        <v>0</v>
      </c>
      <c r="L73" s="49">
        <v>0</v>
      </c>
      <c r="M73" s="142">
        <v>0</v>
      </c>
      <c r="N73" s="21" t="str">
        <v>Not Started</v>
      </c>
      <c r="O73" s="21">
        <v>0</v>
      </c>
      <c r="P73" s="49">
        <v>0</v>
      </c>
      <c r="Q73" s="135">
        <v>0</v>
      </c>
      <c r="R73" s="21" t="str">
        <v>Not Started</v>
      </c>
      <c r="S73" s="21">
        <v>0</v>
      </c>
      <c r="T73" s="49">
        <v>0</v>
      </c>
      <c r="U73" s="135">
        <v>0</v>
      </c>
      <c r="V73" s="46">
        <f t="shared" si="1"/>
        <v>0</v>
      </c>
      <c r="W73" s="154">
        <f>(_xlfn.XLOOKUP(M73,working!$R$3:$R$5,working!$S$3:$S$5,"0")+_xlfn.XLOOKUP(Q73,working!$R$3:$R$5,working!$S$3:$S$5,"0")+_xlfn.XLOOKUP(U73,working!$R$3:$R$5,working!$S$3:$S$5,"0"))/15</f>
        <v>0</v>
      </c>
    </row>
    <row r="74" spans="1:23" ht="27" customHeight="1" thickBot="1" x14ac:dyDescent="0.3">
      <c r="A74" s="397"/>
      <c r="B74" s="397"/>
      <c r="C74" s="339"/>
      <c r="D74" s="54">
        <v>68</v>
      </c>
      <c r="E74" s="374" t="s">
        <v>151</v>
      </c>
      <c r="F74" s="375"/>
      <c r="G74" s="375"/>
      <c r="H74" s="375"/>
      <c r="I74" s="375"/>
      <c r="J74" s="21" t="str">
        <v>Not Started</v>
      </c>
      <c r="K74" s="21">
        <v>0</v>
      </c>
      <c r="L74" s="49">
        <v>0</v>
      </c>
      <c r="M74" s="142">
        <v>0</v>
      </c>
      <c r="N74" s="21" t="str">
        <v>Not Started</v>
      </c>
      <c r="O74" s="21">
        <v>0</v>
      </c>
      <c r="P74" s="49">
        <v>0</v>
      </c>
      <c r="Q74" s="135">
        <v>0</v>
      </c>
      <c r="R74" s="21" t="str">
        <v>Not Started</v>
      </c>
      <c r="S74" s="21">
        <v>0</v>
      </c>
      <c r="T74" s="49">
        <v>0</v>
      </c>
      <c r="U74" s="135">
        <v>0</v>
      </c>
      <c r="V74" s="46">
        <f t="shared" si="1"/>
        <v>0</v>
      </c>
      <c r="W74" s="154">
        <f>(_xlfn.XLOOKUP(M74,working!$R$3:$R$5,working!$S$3:$S$5,"0")+_xlfn.XLOOKUP(Q74,working!$R$3:$R$5,working!$S$3:$S$5,"0")+_xlfn.XLOOKUP(U74,working!$R$3:$R$5,working!$S$3:$S$5,"0"))/15</f>
        <v>0</v>
      </c>
    </row>
    <row r="75" spans="1:23" ht="27" customHeight="1" thickBot="1" x14ac:dyDescent="0.3">
      <c r="A75" s="397"/>
      <c r="B75" s="397"/>
      <c r="C75" s="339"/>
      <c r="D75" s="54">
        <v>69</v>
      </c>
      <c r="E75" s="374" t="s">
        <v>152</v>
      </c>
      <c r="F75" s="375"/>
      <c r="G75" s="375"/>
      <c r="H75" s="375"/>
      <c r="I75" s="375"/>
      <c r="J75" s="21" t="str">
        <v>Not Started</v>
      </c>
      <c r="K75" s="21">
        <v>0</v>
      </c>
      <c r="L75" s="49">
        <v>0</v>
      </c>
      <c r="M75" s="142">
        <v>0</v>
      </c>
      <c r="N75" s="21" t="str">
        <v>Not Started</v>
      </c>
      <c r="O75" s="21">
        <v>0</v>
      </c>
      <c r="P75" s="49">
        <v>0</v>
      </c>
      <c r="Q75" s="135">
        <v>0</v>
      </c>
      <c r="R75" s="21" t="str">
        <v>Not Started</v>
      </c>
      <c r="S75" s="21">
        <v>0</v>
      </c>
      <c r="T75" s="49">
        <v>0</v>
      </c>
      <c r="U75" s="135">
        <v>0</v>
      </c>
      <c r="V75" s="46">
        <f t="shared" si="1"/>
        <v>0</v>
      </c>
      <c r="W75" s="154">
        <f>(_xlfn.XLOOKUP(M75,working!$R$3:$R$5,working!$S$3:$S$5,"0")+_xlfn.XLOOKUP(Q75,working!$R$3:$R$5,working!$S$3:$S$5,"0")+_xlfn.XLOOKUP(U75,working!$R$3:$R$5,working!$S$3:$S$5,"0"))/15</f>
        <v>0</v>
      </c>
    </row>
    <row r="76" spans="1:23" ht="27" customHeight="1" thickBot="1" x14ac:dyDescent="0.3">
      <c r="A76" s="397"/>
      <c r="B76" s="397"/>
      <c r="C76" s="339"/>
      <c r="D76" s="54">
        <v>70</v>
      </c>
      <c r="E76" s="374" t="s">
        <v>153</v>
      </c>
      <c r="F76" s="375"/>
      <c r="G76" s="375"/>
      <c r="H76" s="375"/>
      <c r="I76" s="375"/>
      <c r="J76" s="21" t="str">
        <v>Not Started</v>
      </c>
      <c r="K76" s="21">
        <v>0</v>
      </c>
      <c r="L76" s="49">
        <v>0</v>
      </c>
      <c r="M76" s="142">
        <v>0</v>
      </c>
      <c r="N76" s="21" t="str">
        <v>Not Started</v>
      </c>
      <c r="O76" s="21">
        <v>0</v>
      </c>
      <c r="P76" s="49">
        <v>0</v>
      </c>
      <c r="Q76" s="135">
        <v>0</v>
      </c>
      <c r="R76" s="21" t="str">
        <v>Not Started</v>
      </c>
      <c r="S76" s="21">
        <v>0</v>
      </c>
      <c r="T76" s="49">
        <v>0</v>
      </c>
      <c r="U76" s="135">
        <v>0</v>
      </c>
      <c r="V76" s="46">
        <f t="shared" si="1"/>
        <v>0</v>
      </c>
      <c r="W76" s="154">
        <f>(_xlfn.XLOOKUP(M76,working!$R$3:$R$5,working!$S$3:$S$5,"0")+_xlfn.XLOOKUP(Q76,working!$R$3:$R$5,working!$S$3:$S$5,"0")+_xlfn.XLOOKUP(U76,working!$R$3:$R$5,working!$S$3:$S$5,"0"))/15</f>
        <v>0</v>
      </c>
    </row>
    <row r="77" spans="1:23" ht="27" customHeight="1" thickBot="1" x14ac:dyDescent="0.3">
      <c r="A77" s="397"/>
      <c r="B77" s="397"/>
      <c r="C77" s="339"/>
      <c r="D77" s="54">
        <v>71</v>
      </c>
      <c r="E77" s="374" t="s">
        <v>154</v>
      </c>
      <c r="F77" s="375"/>
      <c r="G77" s="375"/>
      <c r="H77" s="375"/>
      <c r="I77" s="375"/>
      <c r="J77" s="21" t="str">
        <v>Not Started</v>
      </c>
      <c r="K77" s="21">
        <v>0</v>
      </c>
      <c r="L77" s="49">
        <v>0</v>
      </c>
      <c r="M77" s="142">
        <v>0</v>
      </c>
      <c r="N77" s="21" t="str">
        <v>Not Started</v>
      </c>
      <c r="O77" s="21">
        <v>0</v>
      </c>
      <c r="P77" s="49">
        <v>0</v>
      </c>
      <c r="Q77" s="135">
        <v>0</v>
      </c>
      <c r="R77" s="21" t="str">
        <v>Not Started</v>
      </c>
      <c r="S77" s="21">
        <v>0</v>
      </c>
      <c r="T77" s="49">
        <v>0</v>
      </c>
      <c r="U77" s="135">
        <v>0</v>
      </c>
      <c r="V77" s="46">
        <f t="shared" si="1"/>
        <v>0</v>
      </c>
      <c r="W77" s="154">
        <f>(_xlfn.XLOOKUP(M77,working!$R$3:$R$5,working!$S$3:$S$5,"0")+_xlfn.XLOOKUP(Q77,working!$R$3:$R$5,working!$S$3:$S$5,"0")+_xlfn.XLOOKUP(U77,working!$R$3:$R$5,working!$S$3:$S$5,"0"))/15</f>
        <v>0</v>
      </c>
    </row>
    <row r="78" spans="1:23" ht="27" customHeight="1" thickBot="1" x14ac:dyDescent="0.3">
      <c r="A78" s="397"/>
      <c r="B78" s="397"/>
      <c r="C78" s="339"/>
      <c r="D78" s="54">
        <v>72</v>
      </c>
      <c r="E78" s="374" t="s">
        <v>155</v>
      </c>
      <c r="F78" s="375"/>
      <c r="G78" s="375"/>
      <c r="H78" s="375"/>
      <c r="I78" s="375"/>
      <c r="J78" s="21" t="str">
        <v>Not Started</v>
      </c>
      <c r="K78" s="21">
        <v>0</v>
      </c>
      <c r="L78" s="49">
        <v>0</v>
      </c>
      <c r="M78" s="142">
        <v>0</v>
      </c>
      <c r="N78" s="21" t="str">
        <v>Not Started</v>
      </c>
      <c r="O78" s="21">
        <v>0</v>
      </c>
      <c r="P78" s="49">
        <v>0</v>
      </c>
      <c r="Q78" s="135">
        <v>0</v>
      </c>
      <c r="R78" s="21" t="str">
        <v>Not Started</v>
      </c>
      <c r="S78" s="21">
        <v>0</v>
      </c>
      <c r="T78" s="49">
        <v>0</v>
      </c>
      <c r="U78" s="135">
        <v>0</v>
      </c>
      <c r="V78" s="46">
        <f t="shared" si="1"/>
        <v>0</v>
      </c>
      <c r="W78" s="154">
        <f>(_xlfn.XLOOKUP(M78,working!$R$3:$R$5,working!$S$3:$S$5,"0")+_xlfn.XLOOKUP(Q78,working!$R$3:$R$5,working!$S$3:$S$5,"0")+_xlfn.XLOOKUP(U78,working!$R$3:$R$5,working!$S$3:$S$5,"0"))/15</f>
        <v>0</v>
      </c>
    </row>
    <row r="79" spans="1:23" ht="27" customHeight="1" thickBot="1" x14ac:dyDescent="0.3">
      <c r="A79" s="399"/>
      <c r="B79" s="399"/>
      <c r="C79" s="340"/>
      <c r="D79" s="138">
        <v>73</v>
      </c>
      <c r="E79" s="393" t="s">
        <v>156</v>
      </c>
      <c r="F79" s="394"/>
      <c r="G79" s="394"/>
      <c r="H79" s="394"/>
      <c r="I79" s="394"/>
      <c r="J79" s="37" t="str">
        <v>Not Started</v>
      </c>
      <c r="K79" s="37">
        <v>0</v>
      </c>
      <c r="L79" s="52">
        <v>0</v>
      </c>
      <c r="M79" s="148">
        <v>0</v>
      </c>
      <c r="N79" s="37" t="str">
        <v>Not Started</v>
      </c>
      <c r="O79" s="37">
        <v>0</v>
      </c>
      <c r="P79" s="52">
        <v>0</v>
      </c>
      <c r="Q79" s="149">
        <v>0</v>
      </c>
      <c r="R79" s="37" t="str">
        <v>Not Started</v>
      </c>
      <c r="S79" s="37">
        <v>0</v>
      </c>
      <c r="T79" s="52">
        <v>0</v>
      </c>
      <c r="U79" s="149">
        <v>0</v>
      </c>
      <c r="V79" s="156">
        <f t="shared" si="1"/>
        <v>0</v>
      </c>
      <c r="W79" s="157">
        <f>(_xlfn.XLOOKUP(M79,working!$R$3:$R$5,working!$S$3:$S$5,"0")+_xlfn.XLOOKUP(Q79,working!$R$3:$R$5,working!$S$3:$S$5,"0")+_xlfn.XLOOKUP(U79,working!$R$3:$R$5,working!$S$3:$S$5,"0"))/15</f>
        <v>0</v>
      </c>
    </row>
    <row r="80" spans="1:23" ht="96.95" customHeight="1" thickBot="1" x14ac:dyDescent="0.3">
      <c r="A80" s="395" t="s">
        <v>189</v>
      </c>
      <c r="B80" s="396"/>
      <c r="C80" s="388"/>
      <c r="D80" s="158">
        <v>74</v>
      </c>
      <c r="E80" s="377" t="s">
        <v>157</v>
      </c>
      <c r="F80" s="391"/>
      <c r="G80" s="391"/>
      <c r="H80" s="391"/>
      <c r="I80" s="391"/>
      <c r="J80" s="145" t="str" cm="1">
        <f t="array" ref="J80:J108">_xlfn.TOCOL('3.0'!J7:J35)</f>
        <v>Started</v>
      </c>
      <c r="K80" s="145" t="str" cm="1">
        <f t="array" ref="K80:K108">_xlfn.TOCOL('3.0'!K7:K35)</f>
        <v>YouTube Videos</v>
      </c>
      <c r="L80" s="146" cm="1">
        <f t="array" ref="L80:L108">_xlfn.TOCOL('3.0'!L7:L35)</f>
        <v>45328</v>
      </c>
      <c r="M80" s="150" t="str" cm="1">
        <f t="array" ref="M80:M108">_xlfn.TOCOL('3.0'!M7:M35)</f>
        <v>Not Sure</v>
      </c>
      <c r="N80" s="145" t="str" cm="1">
        <f t="array" ref="N80:N108">_xlfn.TOCOL('3.0'!N7:N35)</f>
        <v>Not Started</v>
      </c>
      <c r="O80" s="145" cm="1">
        <f t="array" ref="O80:O108">_xlfn.TOCOL('3.0'!O7:O35)</f>
        <v>0</v>
      </c>
      <c r="P80" s="146" cm="1">
        <f t="array" ref="P80:P108">_xlfn.TOCOL('3.0'!P7:P35)</f>
        <v>0</v>
      </c>
      <c r="Q80" s="150" cm="1">
        <f t="array" ref="Q80:Q108">_xlfn.TOCOL('3.0'!Q7:Q35)</f>
        <v>0</v>
      </c>
      <c r="R80" s="145" t="str" cm="1">
        <f t="array" ref="R80:R108">_xlfn.TOCOL('3.0'!R7:R35)</f>
        <v>Not Started</v>
      </c>
      <c r="S80" s="145" cm="1">
        <f t="array" ref="S80:S108">_xlfn.TOCOL('3.0'!S7:S35)</f>
        <v>0</v>
      </c>
      <c r="T80" s="146" cm="1">
        <f t="array" ref="T80:T108">_xlfn.TOCOL('3.0'!T7:T35)</f>
        <v>0</v>
      </c>
      <c r="U80" s="150" cm="1">
        <f t="array" ref="U80:U108">_xlfn.TOCOL('3.0'!U7:U35)</f>
        <v>0</v>
      </c>
      <c r="V80" s="152">
        <f t="shared" si="1"/>
        <v>0</v>
      </c>
      <c r="W80" s="153">
        <f>(_xlfn.XLOOKUP(M80,working!$R$3:$R$5,working!$S$3:$S$5,"0")+_xlfn.XLOOKUP(Q80,working!$R$3:$R$5,working!$S$3:$S$5,"0")+_xlfn.XLOOKUP(U80,working!$R$3:$R$5,working!$S$3:$S$5,"0"))/15</f>
        <v>0.2</v>
      </c>
    </row>
    <row r="81" spans="1:23" ht="31.5" customHeight="1" thickBot="1" x14ac:dyDescent="0.3">
      <c r="A81" s="397"/>
      <c r="B81" s="398"/>
      <c r="C81" s="389"/>
      <c r="D81" s="39">
        <v>75</v>
      </c>
      <c r="E81" s="374" t="s">
        <v>201</v>
      </c>
      <c r="F81" s="375"/>
      <c r="G81" s="375"/>
      <c r="H81" s="375"/>
      <c r="I81" s="375"/>
      <c r="J81" s="21" t="str">
        <v>Not Started</v>
      </c>
      <c r="K81" s="21">
        <v>0</v>
      </c>
      <c r="L81" s="49">
        <v>0</v>
      </c>
      <c r="M81" s="142">
        <v>0</v>
      </c>
      <c r="N81" s="21" t="str">
        <v>Not Started</v>
      </c>
      <c r="O81" s="21">
        <v>0</v>
      </c>
      <c r="P81" s="49">
        <v>0</v>
      </c>
      <c r="Q81" s="135">
        <v>0</v>
      </c>
      <c r="R81" s="21" t="str">
        <v>Not Started</v>
      </c>
      <c r="S81" s="21">
        <v>0</v>
      </c>
      <c r="T81" s="49">
        <v>0</v>
      </c>
      <c r="U81" s="135">
        <v>0</v>
      </c>
      <c r="V81" s="46">
        <f t="shared" si="1"/>
        <v>0</v>
      </c>
      <c r="W81" s="154">
        <f>(_xlfn.XLOOKUP(M81,working!$R$3:$R$5,working!$S$3:$S$5,"0")+_xlfn.XLOOKUP(Q81,working!$R$3:$R$5,working!$S$3:$S$5,"0")+_xlfn.XLOOKUP(U81,working!$R$3:$R$5,working!$S$3:$S$5,"0"))/15</f>
        <v>0</v>
      </c>
    </row>
    <row r="82" spans="1:23" ht="51.6" customHeight="1" thickBot="1" x14ac:dyDescent="0.3">
      <c r="A82" s="397"/>
      <c r="B82" s="398"/>
      <c r="C82" s="389"/>
      <c r="D82" s="39">
        <v>76</v>
      </c>
      <c r="E82" s="374" t="s">
        <v>158</v>
      </c>
      <c r="F82" s="375"/>
      <c r="G82" s="375"/>
      <c r="H82" s="375"/>
      <c r="I82" s="375"/>
      <c r="J82" s="21" t="str">
        <v>Not Started</v>
      </c>
      <c r="K82" s="21">
        <v>0</v>
      </c>
      <c r="L82" s="49">
        <v>0</v>
      </c>
      <c r="M82" s="142">
        <v>0</v>
      </c>
      <c r="N82" s="21" t="str">
        <v>Not Started</v>
      </c>
      <c r="O82" s="21">
        <v>0</v>
      </c>
      <c r="P82" s="49">
        <v>0</v>
      </c>
      <c r="Q82" s="135">
        <v>0</v>
      </c>
      <c r="R82" s="21" t="str">
        <v>Not Started</v>
      </c>
      <c r="S82" s="21">
        <v>0</v>
      </c>
      <c r="T82" s="49">
        <v>0</v>
      </c>
      <c r="U82" s="135">
        <v>0</v>
      </c>
      <c r="V82" s="46">
        <f t="shared" si="1"/>
        <v>0</v>
      </c>
      <c r="W82" s="154">
        <f>(_xlfn.XLOOKUP(M82,working!$R$3:$R$5,working!$S$3:$S$5,"0")+_xlfn.XLOOKUP(Q82,working!$R$3:$R$5,working!$S$3:$S$5,"0")+_xlfn.XLOOKUP(U82,working!$R$3:$R$5,working!$S$3:$S$5,"0"))/15</f>
        <v>0</v>
      </c>
    </row>
    <row r="83" spans="1:23" ht="47.1" customHeight="1" thickBot="1" x14ac:dyDescent="0.3">
      <c r="A83" s="397"/>
      <c r="B83" s="398"/>
      <c r="C83" s="390"/>
      <c r="D83" s="141">
        <v>77</v>
      </c>
      <c r="E83" s="393" t="s">
        <v>159</v>
      </c>
      <c r="F83" s="394"/>
      <c r="G83" s="394"/>
      <c r="H83" s="394"/>
      <c r="I83" s="394"/>
      <c r="J83" s="37" t="str">
        <v>Not Started</v>
      </c>
      <c r="K83" s="37">
        <v>0</v>
      </c>
      <c r="L83" s="52">
        <v>0</v>
      </c>
      <c r="M83" s="148">
        <v>0</v>
      </c>
      <c r="N83" s="37" t="str">
        <v>Not Started</v>
      </c>
      <c r="O83" s="37">
        <v>0</v>
      </c>
      <c r="P83" s="52">
        <v>0</v>
      </c>
      <c r="Q83" s="149">
        <v>0</v>
      </c>
      <c r="R83" s="37" t="str">
        <v>Not Started</v>
      </c>
      <c r="S83" s="37">
        <v>0</v>
      </c>
      <c r="T83" s="52">
        <v>0</v>
      </c>
      <c r="U83" s="149">
        <v>0</v>
      </c>
      <c r="V83" s="156">
        <f t="shared" si="1"/>
        <v>0</v>
      </c>
      <c r="W83" s="157">
        <f>(_xlfn.XLOOKUP(M83,working!$R$3:$R$5,working!$S$3:$S$5,"0")+_xlfn.XLOOKUP(Q83,working!$R$3:$R$5,working!$S$3:$S$5,"0")+_xlfn.XLOOKUP(U83,working!$R$3:$R$5,working!$S$3:$S$5,"0"))/15</f>
        <v>0</v>
      </c>
    </row>
    <row r="84" spans="1:23" ht="110.1" customHeight="1" thickBot="1" x14ac:dyDescent="0.3">
      <c r="A84" s="397"/>
      <c r="B84" s="398"/>
      <c r="C84" s="371" t="s">
        <v>89</v>
      </c>
      <c r="D84" s="158">
        <v>78</v>
      </c>
      <c r="E84" s="377" t="s">
        <v>160</v>
      </c>
      <c r="F84" s="391"/>
      <c r="G84" s="391"/>
      <c r="H84" s="391"/>
      <c r="I84" s="391"/>
      <c r="J84" s="145" t="str">
        <v>Not Started</v>
      </c>
      <c r="K84" s="145">
        <v>0</v>
      </c>
      <c r="L84" s="146">
        <v>0</v>
      </c>
      <c r="M84" s="150">
        <v>0</v>
      </c>
      <c r="N84" s="145" t="str">
        <v>Not Started</v>
      </c>
      <c r="O84" s="145">
        <v>0</v>
      </c>
      <c r="P84" s="146">
        <v>0</v>
      </c>
      <c r="Q84" s="159">
        <v>0</v>
      </c>
      <c r="R84" s="145" t="str">
        <v>Not Started</v>
      </c>
      <c r="S84" s="145">
        <v>0</v>
      </c>
      <c r="T84" s="146">
        <v>0</v>
      </c>
      <c r="U84" s="159">
        <v>0</v>
      </c>
      <c r="V84" s="152">
        <f t="shared" si="1"/>
        <v>0</v>
      </c>
      <c r="W84" s="153">
        <f>(_xlfn.XLOOKUP(M84,working!$R$3:$R$5,working!$S$3:$S$5,"0")+_xlfn.XLOOKUP(Q84,working!$R$3:$R$5,working!$S$3:$S$5,"0")+_xlfn.XLOOKUP(U84,working!$R$3:$R$5,working!$S$3:$S$5,"0"))/15</f>
        <v>0</v>
      </c>
    </row>
    <row r="85" spans="1:23" ht="65.099999999999994" customHeight="1" thickBot="1" x14ac:dyDescent="0.3">
      <c r="A85" s="397"/>
      <c r="B85" s="398"/>
      <c r="C85" s="372"/>
      <c r="D85" s="39">
        <v>79</v>
      </c>
      <c r="E85" s="374" t="s">
        <v>161</v>
      </c>
      <c r="F85" s="375"/>
      <c r="G85" s="375"/>
      <c r="H85" s="375"/>
      <c r="I85" s="375"/>
      <c r="J85" s="21" t="str">
        <v>Not Started</v>
      </c>
      <c r="K85" s="21">
        <v>0</v>
      </c>
      <c r="L85" s="49">
        <v>0</v>
      </c>
      <c r="M85" s="142">
        <v>0</v>
      </c>
      <c r="N85" s="21" t="str">
        <v>Not Started</v>
      </c>
      <c r="O85" s="21">
        <v>0</v>
      </c>
      <c r="P85" s="49">
        <v>0</v>
      </c>
      <c r="Q85" s="135">
        <v>0</v>
      </c>
      <c r="R85" s="21" t="str">
        <v>Not Started</v>
      </c>
      <c r="S85" s="21">
        <v>0</v>
      </c>
      <c r="T85" s="49">
        <v>0</v>
      </c>
      <c r="U85" s="135">
        <v>0</v>
      </c>
      <c r="V85" s="46">
        <f t="shared" si="1"/>
        <v>0</v>
      </c>
      <c r="W85" s="154">
        <f>(_xlfn.XLOOKUP(M85,working!$R$3:$R$5,working!$S$3:$S$5,"0")+_xlfn.XLOOKUP(Q85,working!$R$3:$R$5,working!$S$3:$S$5,"0")+_xlfn.XLOOKUP(U85,working!$R$3:$R$5,working!$S$3:$S$5,"0"))/15</f>
        <v>0</v>
      </c>
    </row>
    <row r="86" spans="1:23" ht="90.95" customHeight="1" thickBot="1" x14ac:dyDescent="0.3">
      <c r="A86" s="397"/>
      <c r="B86" s="398"/>
      <c r="C86" s="373"/>
      <c r="D86" s="141">
        <v>80</v>
      </c>
      <c r="E86" s="393" t="s">
        <v>162</v>
      </c>
      <c r="F86" s="394"/>
      <c r="G86" s="394"/>
      <c r="H86" s="394"/>
      <c r="I86" s="394"/>
      <c r="J86" s="37" t="str">
        <v>Not Started</v>
      </c>
      <c r="K86" s="37">
        <v>0</v>
      </c>
      <c r="L86" s="52">
        <v>0</v>
      </c>
      <c r="M86" s="148">
        <v>0</v>
      </c>
      <c r="N86" s="37" t="str">
        <v>Not Started</v>
      </c>
      <c r="O86" s="37">
        <v>0</v>
      </c>
      <c r="P86" s="52">
        <v>0</v>
      </c>
      <c r="Q86" s="149">
        <v>0</v>
      </c>
      <c r="R86" s="37" t="str">
        <v>Not Started</v>
      </c>
      <c r="S86" s="37">
        <v>0</v>
      </c>
      <c r="T86" s="52">
        <v>0</v>
      </c>
      <c r="U86" s="149">
        <v>0</v>
      </c>
      <c r="V86" s="156">
        <f t="shared" si="1"/>
        <v>0</v>
      </c>
      <c r="W86" s="157">
        <f>(_xlfn.XLOOKUP(M86,working!$R$3:$R$5,working!$S$3:$S$5,"0")+_xlfn.XLOOKUP(Q86,working!$R$3:$R$5,working!$S$3:$S$5,"0")+_xlfn.XLOOKUP(U86,working!$R$3:$R$5,working!$S$3:$S$5,"0"))/15</f>
        <v>0</v>
      </c>
    </row>
    <row r="87" spans="1:23" ht="89.45" customHeight="1" thickBot="1" x14ac:dyDescent="0.3">
      <c r="A87" s="397"/>
      <c r="B87" s="398"/>
      <c r="C87" s="338" t="s">
        <v>90</v>
      </c>
      <c r="D87" s="144">
        <v>81</v>
      </c>
      <c r="E87" s="377" t="s">
        <v>163</v>
      </c>
      <c r="F87" s="391"/>
      <c r="G87" s="391"/>
      <c r="H87" s="391"/>
      <c r="I87" s="391"/>
      <c r="J87" s="145" t="str">
        <v>Not Started</v>
      </c>
      <c r="K87" s="145">
        <v>0</v>
      </c>
      <c r="L87" s="146">
        <v>0</v>
      </c>
      <c r="M87" s="150">
        <v>0</v>
      </c>
      <c r="N87" s="145" t="str">
        <v>Not Started</v>
      </c>
      <c r="O87" s="145">
        <v>0</v>
      </c>
      <c r="P87" s="146">
        <v>0</v>
      </c>
      <c r="Q87" s="159">
        <v>0</v>
      </c>
      <c r="R87" s="145" t="str">
        <v>Not Started</v>
      </c>
      <c r="S87" s="145">
        <v>0</v>
      </c>
      <c r="T87" s="146">
        <v>0</v>
      </c>
      <c r="U87" s="159">
        <v>0</v>
      </c>
      <c r="V87" s="152">
        <f t="shared" si="1"/>
        <v>0</v>
      </c>
      <c r="W87" s="153">
        <f>(_xlfn.XLOOKUP(M87,working!$R$3:$R$5,working!$S$3:$S$5,"0")+_xlfn.XLOOKUP(Q87,working!$R$3:$R$5,working!$S$3:$S$5,"0")+_xlfn.XLOOKUP(U87,working!$R$3:$R$5,working!$S$3:$S$5,"0"))/15</f>
        <v>0</v>
      </c>
    </row>
    <row r="88" spans="1:23" ht="123.6" customHeight="1" thickBot="1" x14ac:dyDescent="0.3">
      <c r="A88" s="397"/>
      <c r="B88" s="398"/>
      <c r="C88" s="339"/>
      <c r="D88" s="54">
        <v>82</v>
      </c>
      <c r="E88" s="374" t="s">
        <v>164</v>
      </c>
      <c r="F88" s="375"/>
      <c r="G88" s="375"/>
      <c r="H88" s="375"/>
      <c r="I88" s="375"/>
      <c r="J88" s="21" t="str">
        <v>Not Started</v>
      </c>
      <c r="K88" s="21">
        <v>0</v>
      </c>
      <c r="L88" s="49">
        <v>0</v>
      </c>
      <c r="M88" s="142">
        <v>0</v>
      </c>
      <c r="N88" s="21" t="str">
        <v>Not Started</v>
      </c>
      <c r="O88" s="21">
        <v>0</v>
      </c>
      <c r="P88" s="49">
        <v>0</v>
      </c>
      <c r="Q88" s="135">
        <v>0</v>
      </c>
      <c r="R88" s="21" t="str">
        <v>Not Started</v>
      </c>
      <c r="S88" s="21">
        <v>0</v>
      </c>
      <c r="T88" s="49">
        <v>0</v>
      </c>
      <c r="U88" s="135">
        <v>0</v>
      </c>
      <c r="V88" s="46">
        <f t="shared" si="1"/>
        <v>0</v>
      </c>
      <c r="W88" s="154">
        <f>(_xlfn.XLOOKUP(M88,working!$R$3:$R$5,working!$S$3:$S$5,"0")+_xlfn.XLOOKUP(Q88,working!$R$3:$R$5,working!$S$3:$S$5,"0")+_xlfn.XLOOKUP(U88,working!$R$3:$R$5,working!$S$3:$S$5,"0"))/15</f>
        <v>0</v>
      </c>
    </row>
    <row r="89" spans="1:23" ht="134.44999999999999" customHeight="1" thickBot="1" x14ac:dyDescent="0.3">
      <c r="A89" s="397"/>
      <c r="B89" s="398"/>
      <c r="C89" s="340"/>
      <c r="D89" s="138">
        <v>83</v>
      </c>
      <c r="E89" s="393" t="s">
        <v>165</v>
      </c>
      <c r="F89" s="394"/>
      <c r="G89" s="394"/>
      <c r="H89" s="394"/>
      <c r="I89" s="394"/>
      <c r="J89" s="37" t="str">
        <v>Not Started</v>
      </c>
      <c r="K89" s="37">
        <v>0</v>
      </c>
      <c r="L89" s="52">
        <v>0</v>
      </c>
      <c r="M89" s="148">
        <v>0</v>
      </c>
      <c r="N89" s="37" t="str">
        <v>Not Started</v>
      </c>
      <c r="O89" s="37">
        <v>0</v>
      </c>
      <c r="P89" s="52">
        <v>0</v>
      </c>
      <c r="Q89" s="149">
        <v>0</v>
      </c>
      <c r="R89" s="37" t="str">
        <v>Not Started</v>
      </c>
      <c r="S89" s="37">
        <v>0</v>
      </c>
      <c r="T89" s="52">
        <v>0</v>
      </c>
      <c r="U89" s="149">
        <v>0</v>
      </c>
      <c r="V89" s="156">
        <f t="shared" si="1"/>
        <v>0</v>
      </c>
      <c r="W89" s="157">
        <f>(_xlfn.XLOOKUP(M89,working!$R$3:$R$5,working!$S$3:$S$5,"0")+_xlfn.XLOOKUP(Q89,working!$R$3:$R$5,working!$S$3:$S$5,"0")+_xlfn.XLOOKUP(U89,working!$R$3:$R$5,working!$S$3:$S$5,"0"))/15</f>
        <v>0</v>
      </c>
    </row>
    <row r="90" spans="1:23" ht="153" customHeight="1" thickBot="1" x14ac:dyDescent="0.3">
      <c r="A90" s="397"/>
      <c r="B90" s="398"/>
      <c r="C90" s="338" t="s">
        <v>91</v>
      </c>
      <c r="D90" s="144">
        <v>84</v>
      </c>
      <c r="E90" s="377" t="s">
        <v>166</v>
      </c>
      <c r="F90" s="391"/>
      <c r="G90" s="391"/>
      <c r="H90" s="391"/>
      <c r="I90" s="391"/>
      <c r="J90" s="145" t="str">
        <v>Not Started</v>
      </c>
      <c r="K90" s="145">
        <v>0</v>
      </c>
      <c r="L90" s="146">
        <v>0</v>
      </c>
      <c r="M90" s="150">
        <v>0</v>
      </c>
      <c r="N90" s="145" t="str">
        <v>Not Started</v>
      </c>
      <c r="O90" s="145">
        <v>0</v>
      </c>
      <c r="P90" s="146">
        <v>0</v>
      </c>
      <c r="Q90" s="159">
        <v>0</v>
      </c>
      <c r="R90" s="145" t="str">
        <v>Not Started</v>
      </c>
      <c r="S90" s="145">
        <v>0</v>
      </c>
      <c r="T90" s="146">
        <v>0</v>
      </c>
      <c r="U90" s="159">
        <v>0</v>
      </c>
      <c r="V90" s="152">
        <f t="shared" si="1"/>
        <v>0</v>
      </c>
      <c r="W90" s="153">
        <f>(_xlfn.XLOOKUP(M90,working!$R$3:$R$5,working!$S$3:$S$5,"0")+_xlfn.XLOOKUP(Q90,working!$R$3:$R$5,working!$S$3:$S$5,"0")+_xlfn.XLOOKUP(U90,working!$R$3:$R$5,working!$S$3:$S$5,"0"))/15</f>
        <v>0</v>
      </c>
    </row>
    <row r="91" spans="1:23" ht="76.5" customHeight="1" thickBot="1" x14ac:dyDescent="0.3">
      <c r="A91" s="397"/>
      <c r="B91" s="398"/>
      <c r="C91" s="339"/>
      <c r="D91" s="54">
        <v>85</v>
      </c>
      <c r="E91" s="374" t="s">
        <v>167</v>
      </c>
      <c r="F91" s="375"/>
      <c r="G91" s="375"/>
      <c r="H91" s="375"/>
      <c r="I91" s="375"/>
      <c r="J91" s="21" t="str">
        <v>Not Started</v>
      </c>
      <c r="K91" s="21">
        <v>0</v>
      </c>
      <c r="L91" s="49">
        <v>0</v>
      </c>
      <c r="M91" s="142">
        <v>0</v>
      </c>
      <c r="N91" s="21" t="str">
        <v>Not Started</v>
      </c>
      <c r="O91" s="21">
        <v>0</v>
      </c>
      <c r="P91" s="49">
        <v>0</v>
      </c>
      <c r="Q91" s="135">
        <v>0</v>
      </c>
      <c r="R91" s="21" t="str">
        <v>Not Started</v>
      </c>
      <c r="S91" s="21">
        <v>0</v>
      </c>
      <c r="T91" s="49">
        <v>0</v>
      </c>
      <c r="U91" s="135">
        <v>0</v>
      </c>
      <c r="V91" s="46">
        <f t="shared" si="1"/>
        <v>0</v>
      </c>
      <c r="W91" s="154">
        <f>(_xlfn.XLOOKUP(M91,working!$R$3:$R$5,working!$S$3:$S$5,"0")+_xlfn.XLOOKUP(Q91,working!$R$3:$R$5,working!$S$3:$S$5,"0")+_xlfn.XLOOKUP(U91,working!$R$3:$R$5,working!$S$3:$S$5,"0"))/15</f>
        <v>0</v>
      </c>
    </row>
    <row r="92" spans="1:23" ht="123" customHeight="1" thickBot="1" x14ac:dyDescent="0.3">
      <c r="A92" s="397"/>
      <c r="B92" s="398"/>
      <c r="C92" s="339"/>
      <c r="D92" s="54">
        <v>86</v>
      </c>
      <c r="E92" s="374" t="s">
        <v>168</v>
      </c>
      <c r="F92" s="375"/>
      <c r="G92" s="375"/>
      <c r="H92" s="375"/>
      <c r="I92" s="375"/>
      <c r="J92" s="21" t="str">
        <v>Not Started</v>
      </c>
      <c r="K92" s="21">
        <v>0</v>
      </c>
      <c r="L92" s="49">
        <v>0</v>
      </c>
      <c r="M92" s="142">
        <v>0</v>
      </c>
      <c r="N92" s="21" t="str">
        <v>Not Started</v>
      </c>
      <c r="O92" s="21">
        <v>0</v>
      </c>
      <c r="P92" s="49">
        <v>0</v>
      </c>
      <c r="Q92" s="135">
        <v>0</v>
      </c>
      <c r="R92" s="21" t="str">
        <v>Not Started</v>
      </c>
      <c r="S92" s="21">
        <v>0</v>
      </c>
      <c r="T92" s="49">
        <v>0</v>
      </c>
      <c r="U92" s="135">
        <v>0</v>
      </c>
      <c r="V92" s="46">
        <f t="shared" si="1"/>
        <v>0</v>
      </c>
      <c r="W92" s="154">
        <f>(_xlfn.XLOOKUP(M92,working!$R$3:$R$5,working!$S$3:$S$5,"0")+_xlfn.XLOOKUP(Q92,working!$R$3:$R$5,working!$S$3:$S$5,"0")+_xlfn.XLOOKUP(U92,working!$R$3:$R$5,working!$S$3:$S$5,"0"))/15</f>
        <v>0</v>
      </c>
    </row>
    <row r="93" spans="1:23" ht="80.099999999999994" customHeight="1" thickBot="1" x14ac:dyDescent="0.3">
      <c r="A93" s="397"/>
      <c r="B93" s="398"/>
      <c r="C93" s="339"/>
      <c r="D93" s="54">
        <v>87</v>
      </c>
      <c r="E93" s="374" t="s">
        <v>169</v>
      </c>
      <c r="F93" s="375"/>
      <c r="G93" s="375"/>
      <c r="H93" s="375"/>
      <c r="I93" s="375"/>
      <c r="J93" s="21" t="str">
        <v>Not Started</v>
      </c>
      <c r="K93" s="21">
        <v>0</v>
      </c>
      <c r="L93" s="49">
        <v>0</v>
      </c>
      <c r="M93" s="142">
        <v>0</v>
      </c>
      <c r="N93" s="21" t="str">
        <v>Not Started</v>
      </c>
      <c r="O93" s="21">
        <v>0</v>
      </c>
      <c r="P93" s="49">
        <v>0</v>
      </c>
      <c r="Q93" s="135">
        <v>0</v>
      </c>
      <c r="R93" s="21" t="str">
        <v>Not Started</v>
      </c>
      <c r="S93" s="21">
        <v>0</v>
      </c>
      <c r="T93" s="49">
        <v>0</v>
      </c>
      <c r="U93" s="135">
        <v>0</v>
      </c>
      <c r="V93" s="46">
        <f t="shared" si="1"/>
        <v>0</v>
      </c>
      <c r="W93" s="154">
        <f>(_xlfn.XLOOKUP(M93,working!$R$3:$R$5,working!$S$3:$S$5,"0")+_xlfn.XLOOKUP(Q93,working!$R$3:$R$5,working!$S$3:$S$5,"0")+_xlfn.XLOOKUP(U93,working!$R$3:$R$5,working!$S$3:$S$5,"0"))/15</f>
        <v>0</v>
      </c>
    </row>
    <row r="94" spans="1:23" ht="62.1" customHeight="1" thickBot="1" x14ac:dyDescent="0.3">
      <c r="A94" s="397"/>
      <c r="B94" s="398"/>
      <c r="C94" s="339"/>
      <c r="D94" s="54">
        <v>88</v>
      </c>
      <c r="E94" s="374" t="s">
        <v>170</v>
      </c>
      <c r="F94" s="375"/>
      <c r="G94" s="375"/>
      <c r="H94" s="375"/>
      <c r="I94" s="375"/>
      <c r="J94" s="21" t="str">
        <v>Not Started</v>
      </c>
      <c r="K94" s="21">
        <v>0</v>
      </c>
      <c r="L94" s="49">
        <v>0</v>
      </c>
      <c r="M94" s="142">
        <v>0</v>
      </c>
      <c r="N94" s="21" t="str">
        <v>Not Started</v>
      </c>
      <c r="O94" s="21">
        <v>0</v>
      </c>
      <c r="P94" s="49">
        <v>0</v>
      </c>
      <c r="Q94" s="135">
        <v>0</v>
      </c>
      <c r="R94" s="21" t="str">
        <v>Not Started</v>
      </c>
      <c r="S94" s="21">
        <v>0</v>
      </c>
      <c r="T94" s="49">
        <v>0</v>
      </c>
      <c r="U94" s="135">
        <v>0</v>
      </c>
      <c r="V94" s="46">
        <f t="shared" si="1"/>
        <v>0</v>
      </c>
      <c r="W94" s="154">
        <f>(_xlfn.XLOOKUP(M94,working!$R$3:$R$5,working!$S$3:$S$5,"0")+_xlfn.XLOOKUP(Q94,working!$R$3:$R$5,working!$S$3:$S$5,"0")+_xlfn.XLOOKUP(U94,working!$R$3:$R$5,working!$S$3:$S$5,"0"))/15</f>
        <v>0</v>
      </c>
    </row>
    <row r="95" spans="1:23" ht="66.95" customHeight="1" thickBot="1" x14ac:dyDescent="0.3">
      <c r="A95" s="397"/>
      <c r="B95" s="398"/>
      <c r="C95" s="339"/>
      <c r="D95" s="54">
        <v>89</v>
      </c>
      <c r="E95" s="374" t="s">
        <v>171</v>
      </c>
      <c r="F95" s="375"/>
      <c r="G95" s="375"/>
      <c r="H95" s="375"/>
      <c r="I95" s="375"/>
      <c r="J95" s="21" t="str">
        <v>Not Started</v>
      </c>
      <c r="K95" s="21">
        <v>0</v>
      </c>
      <c r="L95" s="49">
        <v>0</v>
      </c>
      <c r="M95" s="142">
        <v>0</v>
      </c>
      <c r="N95" s="21" t="str">
        <v>Not Started</v>
      </c>
      <c r="O95" s="21">
        <v>0</v>
      </c>
      <c r="P95" s="49">
        <v>0</v>
      </c>
      <c r="Q95" s="135">
        <v>0</v>
      </c>
      <c r="R95" s="21" t="str">
        <v>Not Started</v>
      </c>
      <c r="S95" s="21">
        <v>0</v>
      </c>
      <c r="T95" s="49">
        <v>0</v>
      </c>
      <c r="U95" s="135">
        <v>0</v>
      </c>
      <c r="V95" s="46">
        <f t="shared" si="1"/>
        <v>0</v>
      </c>
      <c r="W95" s="154">
        <f>(_xlfn.XLOOKUP(M95,working!$R$3:$R$5,working!$S$3:$S$5,"0")+_xlfn.XLOOKUP(Q95,working!$R$3:$R$5,working!$S$3:$S$5,"0")+_xlfn.XLOOKUP(U95,working!$R$3:$R$5,working!$S$3:$S$5,"0"))/15</f>
        <v>0</v>
      </c>
    </row>
    <row r="96" spans="1:23" ht="45" customHeight="1" thickBot="1" x14ac:dyDescent="0.3">
      <c r="A96" s="397"/>
      <c r="B96" s="398"/>
      <c r="C96" s="340"/>
      <c r="D96" s="138">
        <v>90</v>
      </c>
      <c r="E96" s="393" t="s">
        <v>172</v>
      </c>
      <c r="F96" s="394"/>
      <c r="G96" s="394"/>
      <c r="H96" s="394"/>
      <c r="I96" s="394"/>
      <c r="J96" s="37" t="str">
        <v>Not Started</v>
      </c>
      <c r="K96" s="37">
        <v>0</v>
      </c>
      <c r="L96" s="52">
        <v>0</v>
      </c>
      <c r="M96" s="148">
        <v>0</v>
      </c>
      <c r="N96" s="37" t="str">
        <v>Not Started</v>
      </c>
      <c r="O96" s="37">
        <v>0</v>
      </c>
      <c r="P96" s="52">
        <v>0</v>
      </c>
      <c r="Q96" s="149">
        <v>0</v>
      </c>
      <c r="R96" s="37" t="str">
        <v>Not Started</v>
      </c>
      <c r="S96" s="37">
        <v>0</v>
      </c>
      <c r="T96" s="52">
        <v>0</v>
      </c>
      <c r="U96" s="149">
        <v>0</v>
      </c>
      <c r="V96" s="156">
        <f t="shared" si="1"/>
        <v>0</v>
      </c>
      <c r="W96" s="157">
        <f>(_xlfn.XLOOKUP(M96,working!$R$3:$R$5,working!$S$3:$S$5,"0")+_xlfn.XLOOKUP(Q96,working!$R$3:$R$5,working!$S$3:$S$5,"0")+_xlfn.XLOOKUP(U96,working!$R$3:$R$5,working!$S$3:$S$5,"0"))/15</f>
        <v>0</v>
      </c>
    </row>
    <row r="97" spans="1:23" ht="77.099999999999994" customHeight="1" thickBot="1" x14ac:dyDescent="0.3">
      <c r="A97" s="397"/>
      <c r="B97" s="398"/>
      <c r="C97" s="371" t="s">
        <v>92</v>
      </c>
      <c r="D97" s="158">
        <v>91</v>
      </c>
      <c r="E97" s="377" t="s">
        <v>173</v>
      </c>
      <c r="F97" s="391"/>
      <c r="G97" s="391"/>
      <c r="H97" s="391"/>
      <c r="I97" s="391"/>
      <c r="J97" s="145" t="str">
        <v>Not Started</v>
      </c>
      <c r="K97" s="145">
        <v>0</v>
      </c>
      <c r="L97" s="146">
        <v>0</v>
      </c>
      <c r="M97" s="150">
        <v>0</v>
      </c>
      <c r="N97" s="145" t="str">
        <v>Not Started</v>
      </c>
      <c r="O97" s="145">
        <v>0</v>
      </c>
      <c r="P97" s="146">
        <v>0</v>
      </c>
      <c r="Q97" s="159">
        <v>0</v>
      </c>
      <c r="R97" s="145" t="str">
        <v>Not Started</v>
      </c>
      <c r="S97" s="145">
        <v>0</v>
      </c>
      <c r="T97" s="146">
        <v>0</v>
      </c>
      <c r="U97" s="159">
        <v>0</v>
      </c>
      <c r="V97" s="152">
        <f t="shared" si="1"/>
        <v>0</v>
      </c>
      <c r="W97" s="153">
        <f>(_xlfn.XLOOKUP(M97,working!$R$3:$R$5,working!$S$3:$S$5,"0")+_xlfn.XLOOKUP(Q97,working!$R$3:$R$5,working!$S$3:$S$5,"0")+_xlfn.XLOOKUP(U97,working!$R$3:$R$5,working!$S$3:$S$5,"0"))/15</f>
        <v>0</v>
      </c>
    </row>
    <row r="98" spans="1:23" ht="80.099999999999994" customHeight="1" thickBot="1" x14ac:dyDescent="0.3">
      <c r="A98" s="397"/>
      <c r="B98" s="398"/>
      <c r="C98" s="372"/>
      <c r="D98" s="39">
        <v>92</v>
      </c>
      <c r="E98" s="374" t="s">
        <v>174</v>
      </c>
      <c r="F98" s="375"/>
      <c r="G98" s="375"/>
      <c r="H98" s="375"/>
      <c r="I98" s="375"/>
      <c r="J98" s="21" t="str">
        <v>Not Started</v>
      </c>
      <c r="K98" s="21">
        <v>0</v>
      </c>
      <c r="L98" s="49">
        <v>0</v>
      </c>
      <c r="M98" s="142">
        <v>0</v>
      </c>
      <c r="N98" s="21" t="str">
        <v>Not Started</v>
      </c>
      <c r="O98" s="21">
        <v>0</v>
      </c>
      <c r="P98" s="49">
        <v>0</v>
      </c>
      <c r="Q98" s="135">
        <v>0</v>
      </c>
      <c r="R98" s="21" t="str">
        <v>Not Started</v>
      </c>
      <c r="S98" s="21">
        <v>0</v>
      </c>
      <c r="T98" s="49">
        <v>0</v>
      </c>
      <c r="U98" s="135">
        <v>0</v>
      </c>
      <c r="V98" s="46">
        <f t="shared" si="1"/>
        <v>0</v>
      </c>
      <c r="W98" s="154">
        <f>(_xlfn.XLOOKUP(M98,working!$R$3:$R$5,working!$S$3:$S$5,"0")+_xlfn.XLOOKUP(Q98,working!$R$3:$R$5,working!$S$3:$S$5,"0")+_xlfn.XLOOKUP(U98,working!$R$3:$R$5,working!$S$3:$S$5,"0"))/15</f>
        <v>0</v>
      </c>
    </row>
    <row r="99" spans="1:23" ht="71.45" customHeight="1" thickBot="1" x14ac:dyDescent="0.3">
      <c r="A99" s="397"/>
      <c r="B99" s="398"/>
      <c r="C99" s="372"/>
      <c r="D99" s="39">
        <v>93</v>
      </c>
      <c r="E99" s="374" t="s">
        <v>175</v>
      </c>
      <c r="F99" s="375"/>
      <c r="G99" s="375"/>
      <c r="H99" s="375"/>
      <c r="I99" s="375"/>
      <c r="J99" s="21" t="str">
        <v>Not Started</v>
      </c>
      <c r="K99" s="21">
        <v>0</v>
      </c>
      <c r="L99" s="49">
        <v>0</v>
      </c>
      <c r="M99" s="142">
        <v>0</v>
      </c>
      <c r="N99" s="21" t="str">
        <v>Not Started</v>
      </c>
      <c r="O99" s="21">
        <v>0</v>
      </c>
      <c r="P99" s="49">
        <v>0</v>
      </c>
      <c r="Q99" s="135">
        <v>0</v>
      </c>
      <c r="R99" s="21" t="str">
        <v>Not Started</v>
      </c>
      <c r="S99" s="21">
        <v>0</v>
      </c>
      <c r="T99" s="49">
        <v>0</v>
      </c>
      <c r="U99" s="135">
        <v>0</v>
      </c>
      <c r="V99" s="46">
        <f t="shared" si="1"/>
        <v>0</v>
      </c>
      <c r="W99" s="154">
        <f>(_xlfn.XLOOKUP(M99,working!$R$3:$R$5,working!$S$3:$S$5,"0")+_xlfn.XLOOKUP(Q99,working!$R$3:$R$5,working!$S$3:$S$5,"0")+_xlfn.XLOOKUP(U99,working!$R$3:$R$5,working!$S$3:$S$5,"0"))/15</f>
        <v>0</v>
      </c>
    </row>
    <row r="100" spans="1:23" ht="69" customHeight="1" thickBot="1" x14ac:dyDescent="0.3">
      <c r="A100" s="397"/>
      <c r="B100" s="398"/>
      <c r="C100" s="372"/>
      <c r="D100" s="39">
        <v>94</v>
      </c>
      <c r="E100" s="374" t="s">
        <v>176</v>
      </c>
      <c r="F100" s="375"/>
      <c r="G100" s="375"/>
      <c r="H100" s="375"/>
      <c r="I100" s="375"/>
      <c r="J100" s="21" t="str">
        <v>Not Started</v>
      </c>
      <c r="K100" s="21">
        <v>0</v>
      </c>
      <c r="L100" s="49">
        <v>0</v>
      </c>
      <c r="M100" s="142">
        <v>0</v>
      </c>
      <c r="N100" s="21" t="str">
        <v>Not Started</v>
      </c>
      <c r="O100" s="21">
        <v>0</v>
      </c>
      <c r="P100" s="49">
        <v>0</v>
      </c>
      <c r="Q100" s="135">
        <v>0</v>
      </c>
      <c r="R100" s="21" t="str">
        <v>Not Started</v>
      </c>
      <c r="S100" s="21">
        <v>0</v>
      </c>
      <c r="T100" s="49">
        <v>0</v>
      </c>
      <c r="U100" s="135">
        <v>0</v>
      </c>
      <c r="V100" s="46">
        <f t="shared" si="1"/>
        <v>0</v>
      </c>
      <c r="W100" s="154">
        <f>(_xlfn.XLOOKUP(M100,working!$R$3:$R$5,working!$S$3:$S$5,"0")+_xlfn.XLOOKUP(Q100,working!$R$3:$R$5,working!$S$3:$S$5,"0")+_xlfn.XLOOKUP(U100,working!$R$3:$R$5,working!$S$3:$S$5,"0"))/15</f>
        <v>0</v>
      </c>
    </row>
    <row r="101" spans="1:23" ht="89.45" customHeight="1" thickBot="1" x14ac:dyDescent="0.3">
      <c r="A101" s="397"/>
      <c r="B101" s="398"/>
      <c r="C101" s="373"/>
      <c r="D101" s="141">
        <v>95</v>
      </c>
      <c r="E101" s="393" t="s">
        <v>177</v>
      </c>
      <c r="F101" s="394"/>
      <c r="G101" s="394"/>
      <c r="H101" s="394"/>
      <c r="I101" s="394"/>
      <c r="J101" s="37" t="str">
        <v>Not Started</v>
      </c>
      <c r="K101" s="37">
        <v>0</v>
      </c>
      <c r="L101" s="52">
        <v>0</v>
      </c>
      <c r="M101" s="148">
        <v>0</v>
      </c>
      <c r="N101" s="37" t="str">
        <v>Not Started</v>
      </c>
      <c r="O101" s="37">
        <v>0</v>
      </c>
      <c r="P101" s="52">
        <v>0</v>
      </c>
      <c r="Q101" s="149">
        <v>0</v>
      </c>
      <c r="R101" s="37" t="str">
        <v>Not Started</v>
      </c>
      <c r="S101" s="37">
        <v>0</v>
      </c>
      <c r="T101" s="52">
        <v>0</v>
      </c>
      <c r="U101" s="149">
        <v>0</v>
      </c>
      <c r="V101" s="156">
        <f t="shared" si="1"/>
        <v>0</v>
      </c>
      <c r="W101" s="157">
        <f>(_xlfn.XLOOKUP(M101,working!$R$3:$R$5,working!$S$3:$S$5,"0")+_xlfn.XLOOKUP(Q101,working!$R$3:$R$5,working!$S$3:$S$5,"0")+_xlfn.XLOOKUP(U101,working!$R$3:$R$5,working!$S$3:$S$5,"0"))/15</f>
        <v>0</v>
      </c>
    </row>
    <row r="102" spans="1:23" ht="135" customHeight="1" thickBot="1" x14ac:dyDescent="0.3">
      <c r="A102" s="397"/>
      <c r="B102" s="398"/>
      <c r="C102" s="371" t="s">
        <v>93</v>
      </c>
      <c r="D102" s="158">
        <v>96</v>
      </c>
      <c r="E102" s="377" t="s">
        <v>178</v>
      </c>
      <c r="F102" s="391"/>
      <c r="G102" s="391"/>
      <c r="H102" s="391"/>
      <c r="I102" s="391"/>
      <c r="J102" s="145" t="str">
        <v>Not Started</v>
      </c>
      <c r="K102" s="145">
        <v>0</v>
      </c>
      <c r="L102" s="146">
        <v>0</v>
      </c>
      <c r="M102" s="150">
        <v>0</v>
      </c>
      <c r="N102" s="145" t="str">
        <v>Not Started</v>
      </c>
      <c r="O102" s="145">
        <v>0</v>
      </c>
      <c r="P102" s="146">
        <v>0</v>
      </c>
      <c r="Q102" s="159">
        <v>0</v>
      </c>
      <c r="R102" s="145" t="str">
        <v>Not Started</v>
      </c>
      <c r="S102" s="145">
        <v>0</v>
      </c>
      <c r="T102" s="146">
        <v>0</v>
      </c>
      <c r="U102" s="159">
        <v>0</v>
      </c>
      <c r="V102" s="152">
        <f t="shared" si="1"/>
        <v>0</v>
      </c>
      <c r="W102" s="153">
        <f>(_xlfn.XLOOKUP(M102,working!$R$3:$R$5,working!$S$3:$S$5,"0")+_xlfn.XLOOKUP(Q102,working!$R$3:$R$5,working!$S$3:$S$5,"0")+_xlfn.XLOOKUP(U102,working!$R$3:$R$5,working!$S$3:$S$5,"0"))/15</f>
        <v>0</v>
      </c>
    </row>
    <row r="103" spans="1:23" ht="79.5" customHeight="1" thickBot="1" x14ac:dyDescent="0.3">
      <c r="A103" s="397"/>
      <c r="B103" s="398"/>
      <c r="C103" s="373"/>
      <c r="D103" s="141">
        <v>97</v>
      </c>
      <c r="E103" s="393" t="s">
        <v>179</v>
      </c>
      <c r="F103" s="394"/>
      <c r="G103" s="394"/>
      <c r="H103" s="394"/>
      <c r="I103" s="394"/>
      <c r="J103" s="37" t="str">
        <v>Not Started</v>
      </c>
      <c r="K103" s="37">
        <v>0</v>
      </c>
      <c r="L103" s="52">
        <v>0</v>
      </c>
      <c r="M103" s="148">
        <v>0</v>
      </c>
      <c r="N103" s="37" t="str">
        <v>Not Started</v>
      </c>
      <c r="O103" s="37">
        <v>0</v>
      </c>
      <c r="P103" s="52">
        <v>0</v>
      </c>
      <c r="Q103" s="149">
        <v>0</v>
      </c>
      <c r="R103" s="37" t="str">
        <v>Not Started</v>
      </c>
      <c r="S103" s="37">
        <v>0</v>
      </c>
      <c r="T103" s="52">
        <v>0</v>
      </c>
      <c r="U103" s="149">
        <v>0</v>
      </c>
      <c r="V103" s="156">
        <f t="shared" si="1"/>
        <v>0</v>
      </c>
      <c r="W103" s="157">
        <f>(_xlfn.XLOOKUP(M103,working!$R$3:$R$5,working!$S$3:$S$5,"0")+_xlfn.XLOOKUP(Q103,working!$R$3:$R$5,working!$S$3:$S$5,"0")+_xlfn.XLOOKUP(U103,working!$R$3:$R$5,working!$S$3:$S$5,"0"))/15</f>
        <v>0</v>
      </c>
    </row>
    <row r="104" spans="1:23" ht="73.5" customHeight="1" thickBot="1" x14ac:dyDescent="0.3">
      <c r="A104" s="397"/>
      <c r="B104" s="398"/>
      <c r="C104" s="371" t="s">
        <v>94</v>
      </c>
      <c r="D104" s="158">
        <v>98</v>
      </c>
      <c r="E104" s="403" t="s">
        <v>180</v>
      </c>
      <c r="F104" s="404"/>
      <c r="G104" s="404"/>
      <c r="H104" s="404"/>
      <c r="I104" s="404"/>
      <c r="J104" s="145" t="str">
        <v>Not Started</v>
      </c>
      <c r="K104" s="145">
        <v>0</v>
      </c>
      <c r="L104" s="146">
        <v>0</v>
      </c>
      <c r="M104" s="150">
        <v>0</v>
      </c>
      <c r="N104" s="145" t="str">
        <v>Not Started</v>
      </c>
      <c r="O104" s="145">
        <v>0</v>
      </c>
      <c r="P104" s="146">
        <v>0</v>
      </c>
      <c r="Q104" s="159">
        <v>0</v>
      </c>
      <c r="R104" s="145" t="str">
        <v>Not Started</v>
      </c>
      <c r="S104" s="145">
        <v>0</v>
      </c>
      <c r="T104" s="146">
        <v>0</v>
      </c>
      <c r="U104" s="159">
        <v>0</v>
      </c>
      <c r="V104" s="152">
        <f t="shared" si="1"/>
        <v>0</v>
      </c>
      <c r="W104" s="153">
        <f>(_xlfn.XLOOKUP(M104,working!$R$3:$R$5,working!$S$3:$S$5,"0")+_xlfn.XLOOKUP(Q104,working!$R$3:$R$5,working!$S$3:$S$5,"0")+_xlfn.XLOOKUP(U104,working!$R$3:$R$5,working!$S$3:$S$5,"0"))/15</f>
        <v>0</v>
      </c>
    </row>
    <row r="105" spans="1:23" ht="96.95" customHeight="1" thickBot="1" x14ac:dyDescent="0.3">
      <c r="A105" s="397"/>
      <c r="B105" s="398"/>
      <c r="C105" s="372"/>
      <c r="D105" s="39">
        <v>99</v>
      </c>
      <c r="E105" s="405" t="s">
        <v>181</v>
      </c>
      <c r="F105" s="406"/>
      <c r="G105" s="406"/>
      <c r="H105" s="406"/>
      <c r="I105" s="406"/>
      <c r="J105" s="21" t="str">
        <v>Not Started</v>
      </c>
      <c r="K105" s="21">
        <v>0</v>
      </c>
      <c r="L105" s="49">
        <v>0</v>
      </c>
      <c r="M105" s="142">
        <v>0</v>
      </c>
      <c r="N105" s="21" t="str">
        <v>Not Started</v>
      </c>
      <c r="O105" s="21">
        <v>0</v>
      </c>
      <c r="P105" s="49">
        <v>0</v>
      </c>
      <c r="Q105" s="135">
        <v>0</v>
      </c>
      <c r="R105" s="21" t="str">
        <v>Not Started</v>
      </c>
      <c r="S105" s="21">
        <v>0</v>
      </c>
      <c r="T105" s="49">
        <v>0</v>
      </c>
      <c r="U105" s="135">
        <v>0</v>
      </c>
      <c r="V105" s="46">
        <f t="shared" si="1"/>
        <v>0</v>
      </c>
      <c r="W105" s="154">
        <f>(_xlfn.XLOOKUP(M105,working!$R$3:$R$5,working!$S$3:$S$5,"0")+_xlfn.XLOOKUP(Q105,working!$R$3:$R$5,working!$S$3:$S$5,"0")+_xlfn.XLOOKUP(U105,working!$R$3:$R$5,working!$S$3:$S$5,"0"))/15</f>
        <v>0</v>
      </c>
    </row>
    <row r="106" spans="1:23" ht="64.5" customHeight="1" thickBot="1" x14ac:dyDescent="0.3">
      <c r="A106" s="397"/>
      <c r="B106" s="398"/>
      <c r="C106" s="372"/>
      <c r="D106" s="39">
        <v>100</v>
      </c>
      <c r="E106" s="405" t="s">
        <v>182</v>
      </c>
      <c r="F106" s="406"/>
      <c r="G106" s="406"/>
      <c r="H106" s="406"/>
      <c r="I106" s="406"/>
      <c r="J106" s="21" t="str">
        <v>Not Started</v>
      </c>
      <c r="K106" s="21">
        <v>0</v>
      </c>
      <c r="L106" s="49">
        <v>0</v>
      </c>
      <c r="M106" s="142">
        <v>0</v>
      </c>
      <c r="N106" s="21" t="str">
        <v>Not Started</v>
      </c>
      <c r="O106" s="21">
        <v>0</v>
      </c>
      <c r="P106" s="49">
        <v>0</v>
      </c>
      <c r="Q106" s="135">
        <v>0</v>
      </c>
      <c r="R106" s="21" t="str">
        <v>Not Started</v>
      </c>
      <c r="S106" s="21">
        <v>0</v>
      </c>
      <c r="T106" s="49">
        <v>0</v>
      </c>
      <c r="U106" s="135">
        <v>0</v>
      </c>
      <c r="V106" s="46">
        <f t="shared" si="1"/>
        <v>0</v>
      </c>
      <c r="W106" s="154">
        <f>(_xlfn.XLOOKUP(M106,working!$R$3:$R$5,working!$S$3:$S$5,"0")+_xlfn.XLOOKUP(Q106,working!$R$3:$R$5,working!$S$3:$S$5,"0")+_xlfn.XLOOKUP(U106,working!$R$3:$R$5,working!$S$3:$S$5,"0"))/15</f>
        <v>0</v>
      </c>
    </row>
    <row r="107" spans="1:23" ht="87" customHeight="1" thickBot="1" x14ac:dyDescent="0.3">
      <c r="A107" s="397"/>
      <c r="B107" s="398"/>
      <c r="C107" s="373"/>
      <c r="D107" s="141">
        <v>101</v>
      </c>
      <c r="E107" s="407" t="s">
        <v>183</v>
      </c>
      <c r="F107" s="408"/>
      <c r="G107" s="408"/>
      <c r="H107" s="408"/>
      <c r="I107" s="408"/>
      <c r="J107" s="37" t="str">
        <v>Not Started</v>
      </c>
      <c r="K107" s="37">
        <v>0</v>
      </c>
      <c r="L107" s="52">
        <v>0</v>
      </c>
      <c r="M107" s="148">
        <v>0</v>
      </c>
      <c r="N107" s="37" t="str">
        <v>Not Started</v>
      </c>
      <c r="O107" s="37">
        <v>0</v>
      </c>
      <c r="P107" s="52">
        <v>0</v>
      </c>
      <c r="Q107" s="149">
        <v>0</v>
      </c>
      <c r="R107" s="37" t="str">
        <v>Not Started</v>
      </c>
      <c r="S107" s="37">
        <v>0</v>
      </c>
      <c r="T107" s="52">
        <v>0</v>
      </c>
      <c r="U107" s="149">
        <v>0</v>
      </c>
      <c r="V107" s="156">
        <f t="shared" si="1"/>
        <v>0</v>
      </c>
      <c r="W107" s="157">
        <f>(_xlfn.XLOOKUP(M107,working!$R$3:$R$5,working!$S$3:$S$5,"0")+_xlfn.XLOOKUP(Q107,working!$R$3:$R$5,working!$S$3:$S$5,"0")+_xlfn.XLOOKUP(U107,working!$R$3:$R$5,working!$S$3:$S$5,"0"))/15</f>
        <v>0</v>
      </c>
    </row>
    <row r="108" spans="1:23" ht="131.44999999999999" customHeight="1" thickBot="1" x14ac:dyDescent="0.3">
      <c r="A108" s="399"/>
      <c r="B108" s="400"/>
      <c r="C108" s="168" t="s">
        <v>95</v>
      </c>
      <c r="D108" s="160">
        <v>102</v>
      </c>
      <c r="E108" s="409" t="s">
        <v>184</v>
      </c>
      <c r="F108" s="410"/>
      <c r="G108" s="410"/>
      <c r="H108" s="410"/>
      <c r="I108" s="410"/>
      <c r="J108" s="161" t="str">
        <v>Not Started</v>
      </c>
      <c r="K108" s="161">
        <v>0</v>
      </c>
      <c r="L108" s="162">
        <v>0</v>
      </c>
      <c r="M108" s="163">
        <v>0</v>
      </c>
      <c r="N108" s="161" t="str">
        <v>Not Started</v>
      </c>
      <c r="O108" s="161">
        <v>0</v>
      </c>
      <c r="P108" s="162">
        <v>0</v>
      </c>
      <c r="Q108" s="164">
        <v>0</v>
      </c>
      <c r="R108" s="161" t="str">
        <v>Not Started</v>
      </c>
      <c r="S108" s="161">
        <v>0</v>
      </c>
      <c r="T108" s="162">
        <v>0</v>
      </c>
      <c r="U108" s="164">
        <v>0</v>
      </c>
      <c r="V108" s="166">
        <f t="shared" si="1"/>
        <v>0</v>
      </c>
      <c r="W108" s="167">
        <f>(_xlfn.XLOOKUP(M108,working!$R$3:$R$5,working!$S$3:$S$5,"0")+_xlfn.XLOOKUP(Q108,working!$R$3:$R$5,working!$S$3:$S$5,"0")+_xlfn.XLOOKUP(U108,working!$R$3:$R$5,working!$S$3:$S$5,"0"))/15</f>
        <v>0</v>
      </c>
    </row>
  </sheetData>
  <sheetProtection sheet="1" objects="1" scenarios="1"/>
  <mergeCells count="154">
    <mergeCell ref="E108:I108"/>
    <mergeCell ref="O2:R3"/>
    <mergeCell ref="E80:I80"/>
    <mergeCell ref="E81:I81"/>
    <mergeCell ref="E82:I82"/>
    <mergeCell ref="E83:I83"/>
    <mergeCell ref="E84:I84"/>
    <mergeCell ref="E31:I31"/>
    <mergeCell ref="E32:I32"/>
    <mergeCell ref="E33:I33"/>
    <mergeCell ref="E34:I34"/>
    <mergeCell ref="E21:I21"/>
    <mergeCell ref="E10:I10"/>
    <mergeCell ref="E11:I11"/>
    <mergeCell ref="E12:I12"/>
    <mergeCell ref="E13:I13"/>
    <mergeCell ref="E14:I14"/>
    <mergeCell ref="E15:I15"/>
    <mergeCell ref="E16:I16"/>
    <mergeCell ref="E17:I17"/>
    <mergeCell ref="E19:I19"/>
    <mergeCell ref="A80:B108"/>
    <mergeCell ref="A72:B79"/>
    <mergeCell ref="A65:B71"/>
    <mergeCell ref="C36:C49"/>
    <mergeCell ref="E49:I49"/>
    <mergeCell ref="E91:I91"/>
    <mergeCell ref="E92:I92"/>
    <mergeCell ref="E93:I93"/>
    <mergeCell ref="E94:I94"/>
    <mergeCell ref="E95:I95"/>
    <mergeCell ref="E96:I96"/>
    <mergeCell ref="E85:I85"/>
    <mergeCell ref="E86:I86"/>
    <mergeCell ref="E87:I87"/>
    <mergeCell ref="E88:I88"/>
    <mergeCell ref="E89:I89"/>
    <mergeCell ref="E90:I90"/>
    <mergeCell ref="E103:I103"/>
    <mergeCell ref="E104:I104"/>
    <mergeCell ref="E64:I64"/>
    <mergeCell ref="E65:I65"/>
    <mergeCell ref="E66:I66"/>
    <mergeCell ref="C97:C101"/>
    <mergeCell ref="C102:C103"/>
    <mergeCell ref="C104:C107"/>
    <mergeCell ref="E73:I73"/>
    <mergeCell ref="E74:I74"/>
    <mergeCell ref="E75:I75"/>
    <mergeCell ref="E76:I76"/>
    <mergeCell ref="E77:I77"/>
    <mergeCell ref="E78:I78"/>
    <mergeCell ref="E68:I68"/>
    <mergeCell ref="E69:I69"/>
    <mergeCell ref="E70:I70"/>
    <mergeCell ref="E71:I71"/>
    <mergeCell ref="E72:I72"/>
    <mergeCell ref="E97:I97"/>
    <mergeCell ref="E98:I98"/>
    <mergeCell ref="E99:I99"/>
    <mergeCell ref="E100:I100"/>
    <mergeCell ref="E101:I101"/>
    <mergeCell ref="E102:I102"/>
    <mergeCell ref="E79:I79"/>
    <mergeCell ref="E105:I105"/>
    <mergeCell ref="E106:I106"/>
    <mergeCell ref="E107:I107"/>
    <mergeCell ref="C50:C57"/>
    <mergeCell ref="C58:C64"/>
    <mergeCell ref="C65:C71"/>
    <mergeCell ref="C72:C79"/>
    <mergeCell ref="C80:C83"/>
    <mergeCell ref="E36:I36"/>
    <mergeCell ref="E43:I43"/>
    <mergeCell ref="E44:I44"/>
    <mergeCell ref="E45:I45"/>
    <mergeCell ref="E46:I46"/>
    <mergeCell ref="E47:I47"/>
    <mergeCell ref="E48:I48"/>
    <mergeCell ref="E37:I37"/>
    <mergeCell ref="E38:I38"/>
    <mergeCell ref="E39:I39"/>
    <mergeCell ref="E40:I40"/>
    <mergeCell ref="E41:I41"/>
    <mergeCell ref="E42:I42"/>
    <mergeCell ref="E55:I55"/>
    <mergeCell ref="E56:I56"/>
    <mergeCell ref="E57:I57"/>
    <mergeCell ref="E61:I61"/>
    <mergeCell ref="E62:I62"/>
    <mergeCell ref="E63:I63"/>
    <mergeCell ref="A23:B49"/>
    <mergeCell ref="E35:I35"/>
    <mergeCell ref="C84:C86"/>
    <mergeCell ref="C87:C89"/>
    <mergeCell ref="C90:C96"/>
    <mergeCell ref="E25:I25"/>
    <mergeCell ref="E26:I26"/>
    <mergeCell ref="E27:I27"/>
    <mergeCell ref="E28:I28"/>
    <mergeCell ref="E29:I29"/>
    <mergeCell ref="E30:I30"/>
    <mergeCell ref="E58:I58"/>
    <mergeCell ref="E59:I59"/>
    <mergeCell ref="E60:I60"/>
    <mergeCell ref="E50:I50"/>
    <mergeCell ref="E51:I51"/>
    <mergeCell ref="E52:I52"/>
    <mergeCell ref="E53:I53"/>
    <mergeCell ref="E54:I54"/>
    <mergeCell ref="E67:I67"/>
    <mergeCell ref="A50:B64"/>
    <mergeCell ref="E23:I23"/>
    <mergeCell ref="E24:I24"/>
    <mergeCell ref="C23:C34"/>
    <mergeCell ref="R5:R6"/>
    <mergeCell ref="S5:S6"/>
    <mergeCell ref="T5:T6"/>
    <mergeCell ref="U5:U6"/>
    <mergeCell ref="V4:V6"/>
    <mergeCell ref="V2:W3"/>
    <mergeCell ref="XDP2:XDP3"/>
    <mergeCell ref="A4:I5"/>
    <mergeCell ref="J4:M4"/>
    <mergeCell ref="N4:Q4"/>
    <mergeCell ref="R4:U4"/>
    <mergeCell ref="T2:T3"/>
    <mergeCell ref="U2:U3"/>
    <mergeCell ref="L2:L3"/>
    <mergeCell ref="A2:E3"/>
    <mergeCell ref="F2:F3"/>
    <mergeCell ref="W4:W6"/>
    <mergeCell ref="S2:S3"/>
    <mergeCell ref="G2:G3"/>
    <mergeCell ref="J5:J6"/>
    <mergeCell ref="K5:K6"/>
    <mergeCell ref="L5:L6"/>
    <mergeCell ref="M5:M6"/>
    <mergeCell ref="N5:N6"/>
    <mergeCell ref="O5:O6"/>
    <mergeCell ref="P5:P6"/>
    <mergeCell ref="Q5:Q6"/>
    <mergeCell ref="A6:B6"/>
    <mergeCell ref="E6:I6"/>
    <mergeCell ref="E7:I7"/>
    <mergeCell ref="E8:I8"/>
    <mergeCell ref="E9:I9"/>
    <mergeCell ref="E22:I22"/>
    <mergeCell ref="C7:C9"/>
    <mergeCell ref="C10:C17"/>
    <mergeCell ref="C18:C22"/>
    <mergeCell ref="A7:B22"/>
    <mergeCell ref="E18:I18"/>
    <mergeCell ref="E20:I20"/>
  </mergeCells>
  <phoneticPr fontId="28" type="noConversion"/>
  <conditionalFormatting sqref="F2:F3">
    <cfRule type="colorScale" priority="28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:K3 M3:N3 H2:O2">
    <cfRule type="colorScale" priority="28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7:J24">
    <cfRule type="containsText" dxfId="344" priority="181" operator="containsText" text="Completed">
      <formula>NOT(ISERROR(SEARCH("Completed",J7)))</formula>
    </cfRule>
    <cfRule type="containsText" dxfId="343" priority="180" operator="containsText" text="Started">
      <formula>NOT(ISERROR(SEARCH("Started",J7)))</formula>
    </cfRule>
  </conditionalFormatting>
  <conditionalFormatting sqref="J7:J108">
    <cfRule type="containsText" dxfId="342" priority="175" operator="containsText" text="Not Started">
      <formula>NOT(ISERROR(SEARCH("Not Started",J7)))</formula>
    </cfRule>
  </conditionalFormatting>
  <conditionalFormatting sqref="J10:J11">
    <cfRule type="containsText" dxfId="341" priority="179" operator="containsText" text="Started">
      <formula>NOT(ISERROR(SEARCH("Started",J10)))</formula>
    </cfRule>
  </conditionalFormatting>
  <conditionalFormatting sqref="J25:J108">
    <cfRule type="containsText" dxfId="340" priority="177" operator="containsText" text="Completed">
      <formula>NOT(ISERROR(SEARCH("Completed",J25)))</formula>
    </cfRule>
    <cfRule type="containsText" dxfId="339" priority="176" operator="containsText" text="Started">
      <formula>NOT(ISERROR(SEARCH("Started",J25)))</formula>
    </cfRule>
  </conditionalFormatting>
  <conditionalFormatting sqref="J5:U108">
    <cfRule type="cellIs" dxfId="338" priority="1" operator="equal">
      <formula>0</formula>
    </cfRule>
  </conditionalFormatting>
  <conditionalFormatting sqref="K23:L23">
    <cfRule type="containsText" dxfId="337" priority="83" operator="containsText" text="Not Started">
      <formula>NOT(ISERROR(SEARCH("Not Started",K23)))</formula>
    </cfRule>
    <cfRule type="containsText" dxfId="336" priority="84" operator="containsText" text="Started">
      <formula>NOT(ISERROR(SEARCH("Started",K23)))</formula>
    </cfRule>
    <cfRule type="containsText" dxfId="335" priority="85" operator="containsText" text="Completed">
      <formula>NOT(ISERROR(SEARCH("Completed",K23)))</formula>
    </cfRule>
  </conditionalFormatting>
  <conditionalFormatting sqref="K50:L50">
    <cfRule type="containsText" dxfId="334" priority="86" operator="containsText" text="Not Started">
      <formula>NOT(ISERROR(SEARCH("Not Started",K50)))</formula>
    </cfRule>
    <cfRule type="containsText" dxfId="333" priority="87" operator="containsText" text="Started">
      <formula>NOT(ISERROR(SEARCH("Started",K50)))</formula>
    </cfRule>
    <cfRule type="containsText" dxfId="332" priority="88" operator="containsText" text="Completed">
      <formula>NOT(ISERROR(SEARCH("Completed",K50)))</formula>
    </cfRule>
  </conditionalFormatting>
  <conditionalFormatting sqref="K65:L65">
    <cfRule type="containsText" dxfId="331" priority="70" operator="containsText" text="Completed">
      <formula>NOT(ISERROR(SEARCH("Completed",K65)))</formula>
    </cfRule>
    <cfRule type="containsText" dxfId="330" priority="69" operator="containsText" text="Started">
      <formula>NOT(ISERROR(SEARCH("Started",K65)))</formula>
    </cfRule>
  </conditionalFormatting>
  <conditionalFormatting sqref="K25:P49 K51:P64 K81:P108">
    <cfRule type="containsText" dxfId="329" priority="184" operator="containsText" text="Completed">
      <formula>NOT(ISERROR(SEARCH("Completed",K25)))</formula>
    </cfRule>
    <cfRule type="containsText" dxfId="328" priority="183" operator="containsText" text="Started">
      <formula>NOT(ISERROR(SEARCH("Started",K25)))</formula>
    </cfRule>
  </conditionalFormatting>
  <conditionalFormatting sqref="K66:P79">
    <cfRule type="containsText" dxfId="327" priority="54" operator="containsText" text="Started">
      <formula>NOT(ISERROR(SEARCH("Started",K66)))</formula>
    </cfRule>
    <cfRule type="containsText" dxfId="326" priority="55" operator="containsText" text="Completed">
      <formula>NOT(ISERROR(SEARCH("Completed",K66)))</formula>
    </cfRule>
  </conditionalFormatting>
  <conditionalFormatting sqref="K80:Q80">
    <cfRule type="containsText" dxfId="325" priority="110" operator="containsText" text="Not Started">
      <formula>NOT(ISERROR(SEARCH("Not Started",K80)))</formula>
    </cfRule>
    <cfRule type="containsText" dxfId="324" priority="112" operator="containsText" text="Completed">
      <formula>NOT(ISERROR(SEARCH("Completed",K80)))</formula>
    </cfRule>
    <cfRule type="containsText" dxfId="323" priority="111" operator="containsText" text="Started">
      <formula>NOT(ISERROR(SEARCH("Started",K80)))</formula>
    </cfRule>
  </conditionalFormatting>
  <conditionalFormatting sqref="K66:T79">
    <cfRule type="containsText" dxfId="322" priority="50" operator="containsText" text="Not Started">
      <formula>NOT(ISERROR(SEARCH("Not Started",K66)))</formula>
    </cfRule>
  </conditionalFormatting>
  <conditionalFormatting sqref="K51:U64 K81:U108 K25:T49">
    <cfRule type="containsText" dxfId="321" priority="182" operator="containsText" text="Not Started">
      <formula>NOT(ISERROR(SEARCH("Not Started",K25)))</formula>
    </cfRule>
  </conditionalFormatting>
  <conditionalFormatting sqref="K65:U65">
    <cfRule type="containsText" dxfId="320" priority="56" operator="containsText" text="Not Started">
      <formula>NOT(ISERROR(SEARCH("Not Started",K65)))</formula>
    </cfRule>
  </conditionalFormatting>
  <conditionalFormatting sqref="M7:M64 M66:M108 N7:O7 Q7:U7">
    <cfRule type="cellIs" dxfId="319" priority="249" operator="equal">
      <formula>"Not Sure"</formula>
    </cfRule>
    <cfRule type="cellIs" dxfId="318" priority="248" operator="equal">
      <formula>"Getting there"</formula>
    </cfRule>
    <cfRule type="cellIs" dxfId="317" priority="247" operator="equal">
      <formula>"Nailed It"</formula>
    </cfRule>
  </conditionalFormatting>
  <conditionalFormatting sqref="M65">
    <cfRule type="cellIs" dxfId="316" priority="170" operator="equal">
      <formula>"Not Sure"</formula>
    </cfRule>
    <cfRule type="cellIs" dxfId="315" priority="168" operator="equal">
      <formula>"Nailed It"</formula>
    </cfRule>
    <cfRule type="cellIs" dxfId="314" priority="169" operator="equal">
      <formula>"Getting there"</formula>
    </cfRule>
  </conditionalFormatting>
  <conditionalFormatting sqref="M65:O65">
    <cfRule type="containsText" dxfId="313" priority="171" operator="containsText" text="Started">
      <formula>NOT(ISERROR(SEARCH("Started",M65)))</formula>
    </cfRule>
    <cfRule type="containsText" dxfId="312" priority="172" operator="containsText" text="Completed">
      <formula>NOT(ISERROR(SEARCH("Completed",M65)))</formula>
    </cfRule>
  </conditionalFormatting>
  <conditionalFormatting sqref="N10:N11">
    <cfRule type="containsText" dxfId="311" priority="280" operator="containsText" text="Started">
      <formula>NOT(ISERROR(SEARCH("Started",N10)))</formula>
    </cfRule>
  </conditionalFormatting>
  <conditionalFormatting sqref="N7:O7 Q7:U7 K7:M22 P7:P22 M23:M64 K24:M24 K24:K49 K51:K64 K66:K71 M66:M108 K73:K79 K81:K108">
    <cfRule type="containsText" dxfId="310" priority="252" operator="containsText" text="Completed">
      <formula>NOT(ISERROR(SEARCH("Completed",K7)))</formula>
    </cfRule>
    <cfRule type="containsText" dxfId="309" priority="251" operator="containsText" text="Started">
      <formula>NOT(ISERROR(SEARCH("Started",K7)))</formula>
    </cfRule>
  </conditionalFormatting>
  <conditionalFormatting sqref="N8:O22 R8:T22 N24:P24 R24:T24">
    <cfRule type="containsText" dxfId="308" priority="286" operator="containsText" text="Started">
      <formula>NOT(ISERROR(SEARCH("Started",N8)))</formula>
    </cfRule>
    <cfRule type="containsText" dxfId="307" priority="287" operator="containsText" text="Completed">
      <formula>NOT(ISERROR(SEARCH("Completed",N8)))</formula>
    </cfRule>
  </conditionalFormatting>
  <conditionalFormatting sqref="N50:T50">
    <cfRule type="containsText" dxfId="306" priority="17" operator="containsText" text="Not Started">
      <formula>NOT(ISERROR(SEARCH("Not Started",N50)))</formula>
    </cfRule>
    <cfRule type="containsText" dxfId="305" priority="18" operator="containsText" text="Started">
      <formula>NOT(ISERROR(SEARCH("Started",N50)))</formula>
    </cfRule>
    <cfRule type="containsText" dxfId="304" priority="19" operator="containsText" text="Completed">
      <formula>NOT(ISERROR(SEARCH("Completed",N50)))</formula>
    </cfRule>
  </conditionalFormatting>
  <conditionalFormatting sqref="N23:U23">
    <cfRule type="containsText" dxfId="303" priority="23" operator="containsText" text="Not Started">
      <formula>NOT(ISERROR(SEARCH("Not Started",N23)))</formula>
    </cfRule>
    <cfRule type="containsText" dxfId="302" priority="25" operator="containsText" text="Completed">
      <formula>NOT(ISERROR(SEARCH("Completed",N23)))</formula>
    </cfRule>
    <cfRule type="containsText" dxfId="301" priority="24" operator="containsText" text="Started">
      <formula>NOT(ISERROR(SEARCH("Started",N23)))</formula>
    </cfRule>
  </conditionalFormatting>
  <conditionalFormatting sqref="P65">
    <cfRule type="containsText" dxfId="300" priority="67" operator="containsText" text="Completed">
      <formula>NOT(ISERROR(SEARCH("Completed",P65)))</formula>
    </cfRule>
    <cfRule type="containsText" dxfId="299" priority="66" operator="containsText" text="Started">
      <formula>NOT(ISERROR(SEARCH("Started",P65)))</formula>
    </cfRule>
  </conditionalFormatting>
  <conditionalFormatting sqref="Q8:Q22 Q24:Q49 Q51:Q71 Q73:Q79 Q81:Q108">
    <cfRule type="containsText" dxfId="298" priority="276" operator="containsText" text="Completed">
      <formula>NOT(ISERROR(SEARCH("Completed",Q8)))</formula>
    </cfRule>
  </conditionalFormatting>
  <conditionalFormatting sqref="Q8:Q22 Q24:Q49 Q51:Q71 Q81:Q108 Q73:Q79">
    <cfRule type="containsText" dxfId="297" priority="275" operator="containsText" text="Started">
      <formula>NOT(ISERROR(SEARCH("Started",Q8)))</formula>
    </cfRule>
  </conditionalFormatting>
  <conditionalFormatting sqref="Q24:Q49 Q51:Q71 Q81:Q108 Q8:Q22">
    <cfRule type="cellIs" dxfId="296" priority="273" operator="equal">
      <formula>"Not Sure"</formula>
    </cfRule>
    <cfRule type="cellIs" dxfId="295" priority="272" operator="equal">
      <formula>"Getting there"</formula>
    </cfRule>
    <cfRule type="cellIs" dxfId="294" priority="271" operator="equal">
      <formula>"Nailed It"</formula>
    </cfRule>
  </conditionalFormatting>
  <conditionalFormatting sqref="Q50">
    <cfRule type="cellIs" dxfId="293" priority="14" operator="equal">
      <formula>"Nailed It"</formula>
    </cfRule>
    <cfRule type="cellIs" dxfId="292" priority="15" operator="equal">
      <formula>"Getting there"</formula>
    </cfRule>
    <cfRule type="cellIs" dxfId="291" priority="16" operator="equal">
      <formula>"Not Sure"</formula>
    </cfRule>
  </conditionalFormatting>
  <conditionalFormatting sqref="Q72">
    <cfRule type="containsText" dxfId="290" priority="51" operator="containsText" text="Started">
      <formula>NOT(ISERROR(SEARCH("Started",Q72)))</formula>
    </cfRule>
    <cfRule type="containsText" dxfId="289" priority="52" operator="containsText" text="Completed">
      <formula>NOT(ISERROR(SEARCH("Completed",Q72)))</formula>
    </cfRule>
    <cfRule type="containsText" dxfId="288" priority="44" operator="containsText" text="Not Started">
      <formula>NOT(ISERROR(SEARCH("Not Started",Q72)))</formula>
    </cfRule>
    <cfRule type="containsText" dxfId="287" priority="45" operator="containsText" text="Started">
      <formula>NOT(ISERROR(SEARCH("Started",Q72)))</formula>
    </cfRule>
    <cfRule type="containsText" dxfId="286" priority="46" operator="containsText" text="Completed">
      <formula>NOT(ISERROR(SEARCH("Completed",Q72)))</formula>
    </cfRule>
    <cfRule type="cellIs" dxfId="285" priority="47" operator="equal">
      <formula>"Nailed It"</formula>
    </cfRule>
    <cfRule type="cellIs" dxfId="284" priority="48" operator="equal">
      <formula>"Getting there"</formula>
    </cfRule>
    <cfRule type="cellIs" dxfId="283" priority="49" operator="equal">
      <formula>"Not Sure"</formula>
    </cfRule>
  </conditionalFormatting>
  <conditionalFormatting sqref="Q73:Q80">
    <cfRule type="cellIs" dxfId="282" priority="152" operator="equal">
      <formula>"Nailed It"</formula>
    </cfRule>
    <cfRule type="cellIs" dxfId="281" priority="153" operator="equal">
      <formula>"Getting there"</formula>
    </cfRule>
    <cfRule type="cellIs" dxfId="280" priority="154" operator="equal">
      <formula>"Not Sure"</formula>
    </cfRule>
  </conditionalFormatting>
  <conditionalFormatting sqref="Q80:S80">
    <cfRule type="containsText" dxfId="279" priority="155" operator="containsText" text="Not Started">
      <formula>NOT(ISERROR(SEARCH("Not Started",Q80)))</formula>
    </cfRule>
    <cfRule type="containsText" dxfId="278" priority="156" operator="containsText" text="Started">
      <formula>NOT(ISERROR(SEARCH("Started",Q80)))</formula>
    </cfRule>
    <cfRule type="containsText" dxfId="277" priority="157" operator="containsText" text="Completed">
      <formula>NOT(ISERROR(SEARCH("Completed",Q80)))</formula>
    </cfRule>
  </conditionalFormatting>
  <conditionalFormatting sqref="Q8:T22 N24:T24">
    <cfRule type="containsText" dxfId="276" priority="274" operator="containsText" text="Not Started">
      <formula>NOT(ISERROR(SEARCH("Not Started",N8)))</formula>
    </cfRule>
  </conditionalFormatting>
  <conditionalFormatting sqref="Q7:U7 K7:P22 M23:M64 K24:M24 M66:M108 K24:K49 K51:K64 K81:K108 K66:K71 K73:K79">
    <cfRule type="containsText" dxfId="275" priority="250" operator="containsText" text="Not Started">
      <formula>NOT(ISERROR(SEARCH("Not Started",K7)))</formula>
    </cfRule>
  </conditionalFormatting>
  <conditionalFormatting sqref="R10:R11">
    <cfRule type="containsText" dxfId="274" priority="279" operator="containsText" text="Started">
      <formula>NOT(ISERROR(SEARCH("Started",R10)))</formula>
    </cfRule>
  </conditionalFormatting>
  <conditionalFormatting sqref="R25:T49 R51:U64 R81:U108">
    <cfRule type="containsText" dxfId="273" priority="188" operator="containsText" text="Completed">
      <formula>NOT(ISERROR(SEARCH("Completed",R25)))</formula>
    </cfRule>
    <cfRule type="containsText" dxfId="272" priority="187" operator="containsText" text="Started">
      <formula>NOT(ISERROR(SEARCH("Started",R25)))</formula>
    </cfRule>
  </conditionalFormatting>
  <conditionalFormatting sqref="R65:T79">
    <cfRule type="containsText" dxfId="271" priority="63" operator="containsText" text="Started">
      <formula>NOT(ISERROR(SEARCH("Started",R65)))</formula>
    </cfRule>
    <cfRule type="containsText" dxfId="270" priority="64" operator="containsText" text="Completed">
      <formula>NOT(ISERROR(SEARCH("Completed",R65)))</formula>
    </cfRule>
  </conditionalFormatting>
  <conditionalFormatting sqref="S2:T2">
    <cfRule type="cellIs" dxfId="269" priority="240" operator="equal">
      <formula>"Nailed It"</formula>
    </cfRule>
    <cfRule type="containsText" dxfId="268" priority="243" operator="containsText" text="Not Started">
      <formula>NOT(ISERROR(SEARCH("Not Started",S2)))</formula>
    </cfRule>
    <cfRule type="containsText" dxfId="267" priority="244" operator="containsText" text="Started">
      <formula>NOT(ISERROR(SEARCH("Started",S2)))</formula>
    </cfRule>
    <cfRule type="containsText" dxfId="266" priority="245" operator="containsText" text="Completed">
      <formula>NOT(ISERROR(SEARCH("Completed",S2)))</formula>
    </cfRule>
    <cfRule type="cellIs" dxfId="265" priority="241" operator="equal">
      <formula>"Getting there"</formula>
    </cfRule>
    <cfRule type="cellIs" dxfId="264" priority="242" operator="equal">
      <formula>"Not Sure"</formula>
    </cfRule>
  </conditionalFormatting>
  <conditionalFormatting sqref="T80:U80">
    <cfRule type="containsText" dxfId="263" priority="107" operator="containsText" text="Not Started">
      <formula>NOT(ISERROR(SEARCH("Not Started",T80)))</formula>
    </cfRule>
    <cfRule type="containsText" dxfId="262" priority="108" operator="containsText" text="Started">
      <formula>NOT(ISERROR(SEARCH("Started",T80)))</formula>
    </cfRule>
    <cfRule type="containsText" dxfId="261" priority="109" operator="containsText" text="Completed">
      <formula>NOT(ISERROR(SEARCH("Completed",T80)))</formula>
    </cfRule>
  </conditionalFormatting>
  <conditionalFormatting sqref="U8:U22 U66:U71">
    <cfRule type="containsText" dxfId="260" priority="258" operator="containsText" text="Completed">
      <formula>NOT(ISERROR(SEARCH("Completed",U8)))</formula>
    </cfRule>
    <cfRule type="containsText" dxfId="259" priority="257" operator="containsText" text="Started">
      <formula>NOT(ISERROR(SEARCH("Started",U8)))</formula>
    </cfRule>
  </conditionalFormatting>
  <conditionalFormatting sqref="U8:U50">
    <cfRule type="cellIs" dxfId="258" priority="9" operator="equal">
      <formula>"Getting there"</formula>
    </cfRule>
    <cfRule type="cellIs" dxfId="257" priority="10" operator="equal">
      <formula>"Not Sure"</formula>
    </cfRule>
    <cfRule type="cellIs" dxfId="256" priority="8" operator="equal">
      <formula>"Nailed It"</formula>
    </cfRule>
  </conditionalFormatting>
  <conditionalFormatting sqref="U24:U50">
    <cfRule type="containsText" dxfId="255" priority="11" operator="containsText" text="Not Started">
      <formula>NOT(ISERROR(SEARCH("Not Started",U24)))</formula>
    </cfRule>
    <cfRule type="containsText" dxfId="254" priority="12" operator="containsText" text="Started">
      <formula>NOT(ISERROR(SEARCH("Started",U24)))</formula>
    </cfRule>
    <cfRule type="containsText" dxfId="253" priority="13" operator="containsText" text="Completed">
      <formula>NOT(ISERROR(SEARCH("Completed",U24)))</formula>
    </cfRule>
  </conditionalFormatting>
  <conditionalFormatting sqref="U51:U71">
    <cfRule type="cellIs" dxfId="252" priority="163" operator="equal">
      <formula>"Getting there"</formula>
    </cfRule>
    <cfRule type="cellIs" dxfId="251" priority="162" operator="equal">
      <formula>"Nailed It"</formula>
    </cfRule>
    <cfRule type="cellIs" dxfId="250" priority="164" operator="equal">
      <formula>"Not Sure"</formula>
    </cfRule>
  </conditionalFormatting>
  <conditionalFormatting sqref="U65">
    <cfRule type="containsText" dxfId="249" priority="166" operator="containsText" text="Completed">
      <formula>NOT(ISERROR(SEARCH("Completed",U65)))</formula>
    </cfRule>
    <cfRule type="containsText" dxfId="248" priority="165" operator="containsText" text="Started">
      <formula>NOT(ISERROR(SEARCH("Started",U65)))</formula>
    </cfRule>
  </conditionalFormatting>
  <conditionalFormatting sqref="U66:U71 U8:U22">
    <cfRule type="containsText" dxfId="247" priority="256" operator="containsText" text="Not Started">
      <formula>NOT(ISERROR(SEARCH("Not Started",U8)))</formula>
    </cfRule>
  </conditionalFormatting>
  <conditionalFormatting sqref="U72">
    <cfRule type="containsText" dxfId="246" priority="35" operator="containsText" text="Not Started">
      <formula>NOT(ISERROR(SEARCH("Not Started",U72)))</formula>
    </cfRule>
    <cfRule type="cellIs" dxfId="245" priority="39" operator="equal">
      <formula>"Getting there"</formula>
    </cfRule>
    <cfRule type="cellIs" dxfId="244" priority="38" operator="equal">
      <formula>"Nailed It"</formula>
    </cfRule>
    <cfRule type="containsText" dxfId="243" priority="37" operator="containsText" text="Completed">
      <formula>NOT(ISERROR(SEARCH("Completed",U72)))</formula>
    </cfRule>
    <cfRule type="containsText" dxfId="242" priority="36" operator="containsText" text="Started">
      <formula>NOT(ISERROR(SEARCH("Started",U72)))</formula>
    </cfRule>
    <cfRule type="containsText" dxfId="241" priority="43" operator="containsText" text="Completed">
      <formula>NOT(ISERROR(SEARCH("Completed",U72)))</formula>
    </cfRule>
    <cfRule type="containsText" dxfId="240" priority="42" operator="containsText" text="Started">
      <formula>NOT(ISERROR(SEARCH("Started",U72)))</formula>
    </cfRule>
    <cfRule type="containsText" dxfId="239" priority="41" operator="containsText" text="Not Started">
      <formula>NOT(ISERROR(SEARCH("Not Started",U72)))</formula>
    </cfRule>
    <cfRule type="cellIs" dxfId="238" priority="40" operator="equal">
      <formula>"Not Sure"</formula>
    </cfRule>
  </conditionalFormatting>
  <conditionalFormatting sqref="U73:U80">
    <cfRule type="containsText" dxfId="237" priority="146" operator="containsText" text="Not Started">
      <formula>NOT(ISERROR(SEARCH("Not Started",U73)))</formula>
    </cfRule>
    <cfRule type="containsText" dxfId="236" priority="148" operator="containsText" text="Completed">
      <formula>NOT(ISERROR(SEARCH("Completed",U73)))</formula>
    </cfRule>
    <cfRule type="containsText" dxfId="235" priority="147" operator="containsText" text="Started">
      <formula>NOT(ISERROR(SEARCH("Started",U73)))</formula>
    </cfRule>
  </conditionalFormatting>
  <conditionalFormatting sqref="U73:U108">
    <cfRule type="cellIs" dxfId="234" priority="144" operator="equal">
      <formula>"Getting there"</formula>
    </cfRule>
    <cfRule type="cellIs" dxfId="233" priority="145" operator="equal">
      <formula>"Not Sure"</formula>
    </cfRule>
    <cfRule type="cellIs" dxfId="232" priority="143" operator="equal">
      <formula>"Nailed It"</formula>
    </cfRule>
  </conditionalFormatting>
  <conditionalFormatting sqref="V4:V1048576">
    <cfRule type="colorScale" priority="28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:V108">
    <cfRule type="colorScale" priority="28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282">
      <colorScale>
        <cfvo type="min"/>
        <cfvo type="max"/>
        <color rgb="FFF8696B"/>
        <color rgb="FFFCFCFF"/>
      </colorScale>
    </cfRule>
  </conditionalFormatting>
  <conditionalFormatting sqref="W7:W108">
    <cfRule type="colorScale" priority="17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orientation="portrait" horizontalDpi="360" verticalDpi="36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error="Please select date from list" xr:uid="{A8206029-DA57-4916-B6E8-5CB76E1DDCE5}">
          <x14:formula1>
            <xm:f>working!$C$18:$C$564</xm:f>
          </x14:formula1>
          <xm:sqref>T81:T108 L81:L108 P81:P108 L8:L22 P8:P22 T8:T22 L24:L49 P24:P49 T24:T49 L51:L64 P51:P64 T51:T64 L66:L71 P66:P71 T66:T71 L73:L79 P73:P79 T73:T79</xm:sqref>
        </x14:dataValidation>
        <x14:dataValidation type="list" allowBlank="1" showInputMessage="1" showErrorMessage="1" xr:uid="{144D4DA6-634A-461F-826C-42B2620E16C9}">
          <x14:formula1>
            <xm:f>working!$P$3:$P$5</xm:f>
          </x14:formula1>
          <xm:sqref>J7:J108 K23:M23 O23:Q23 S23:U23 K50:M50 O50:Q50 S50:U50 K65:M65 O65:Q65 S65:U65 K72:M72 O72:Q72 S72:U72 N8:N108 R8:R108 K80:M80 O80:Q80 S80:U80</xm:sqref>
        </x14:dataValidation>
        <x14:dataValidation type="list" allowBlank="1" showInputMessage="1" showErrorMessage="1" xr:uid="{62A8FD24-2336-4076-8653-E94D6547AEC3}">
          <x14:formula1>
            <xm:f>working!$Q$3:$Q$17</xm:f>
          </x14:formula1>
          <xm:sqref>S81:S108 K81:K108 O81:O108 L7:N7 P7:R7 T7:U7 K7:K22 O7:O22 S7:S22 K24:K49 O24:O49 S24:S49 K51:K64 O51:O64 S51:S64 K66:K71 O66:O71 S66:S71 K73:K79 O73:O79 S73:S79</xm:sqref>
        </x14:dataValidation>
        <x14:dataValidation type="list" allowBlank="1" showInputMessage="1" showErrorMessage="1" xr:uid="{4758569D-A389-4D35-8820-9F6E59AABC18}">
          <x14:formula1>
            <xm:f>working!$R$3:$R$5</xm:f>
          </x14:formula1>
          <xm:sqref>U81:U108 M81:M108 Q81:Q108 M8:M22 Q8:Q22 U8:U22 M24:M49 Q24:Q49 U24:U49 M51:M64 Q51:Q64 U51:U64 M66:M71 Q66:Q71 U66:U71 M73:M79 Q73:Q79 U73:U79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C39862-CECD-4FC8-BDA1-ECE3EC94AC1E}">
  <sheetPr codeName="Sheet10">
    <tabColor rgb="FFFAC2D7"/>
  </sheetPr>
  <dimension ref="A1:AB22"/>
  <sheetViews>
    <sheetView zoomScale="70" zoomScaleNormal="70" workbookViewId="0">
      <selection activeCell="N7" sqref="N7"/>
    </sheetView>
  </sheetViews>
  <sheetFormatPr defaultColWidth="8.7109375" defaultRowHeight="15" x14ac:dyDescent="0.25"/>
  <cols>
    <col min="1" max="1" width="8.7109375" style="40"/>
    <col min="2" max="3" width="12.85546875" style="40" customWidth="1"/>
    <col min="4" max="4" width="6" style="40" customWidth="1"/>
    <col min="5" max="5" width="8.7109375" style="40"/>
    <col min="6" max="6" width="13.140625" style="40" bestFit="1" customWidth="1"/>
    <col min="7" max="7" width="8.7109375" style="40"/>
    <col min="8" max="8" width="10" style="40" customWidth="1"/>
    <col min="9" max="9" width="8.85546875" style="40" bestFit="1" customWidth="1"/>
    <col min="10" max="10" width="9.85546875" style="40" customWidth="1"/>
    <col min="11" max="11" width="11" style="40" bestFit="1" customWidth="1"/>
    <col min="12" max="12" width="10.140625" style="40" customWidth="1"/>
    <col min="13" max="13" width="10.5703125" style="40" customWidth="1"/>
    <col min="14" max="14" width="9.28515625" style="40" customWidth="1"/>
    <col min="15" max="15" width="11" style="40" customWidth="1"/>
    <col min="16" max="16" width="9.28515625" style="40" customWidth="1"/>
    <col min="17" max="17" width="10.140625" style="40" customWidth="1"/>
    <col min="18" max="18" width="9.28515625" style="40" customWidth="1"/>
    <col min="19" max="19" width="11" style="40" customWidth="1"/>
    <col min="20" max="20" width="9.28515625" style="40" customWidth="1"/>
    <col min="21" max="21" width="11.28515625" style="40" customWidth="1"/>
    <col min="22" max="22" width="10.85546875" style="40" customWidth="1"/>
    <col min="23" max="23" width="11.140625" style="41" customWidth="1"/>
    <col min="24" max="25" width="8.7109375" style="40"/>
    <col min="26" max="30" width="8.7109375" style="40" customWidth="1"/>
    <col min="31" max="16384" width="8.7109375" style="40"/>
  </cols>
  <sheetData>
    <row r="1" spans="1:28" ht="6" customHeight="1" thickBot="1" x14ac:dyDescent="0.3"/>
    <row r="2" spans="1:28" ht="29.1" customHeight="1" thickBot="1" x14ac:dyDescent="0.3">
      <c r="A2" s="231" t="s">
        <v>17</v>
      </c>
      <c r="B2" s="232"/>
      <c r="C2" s="232"/>
      <c r="D2" s="232"/>
      <c r="E2" s="233"/>
      <c r="F2" s="237">
        <f>COUNTIF(J7:U22,"Completed")/48</f>
        <v>2.0833333333333332E-2</v>
      </c>
      <c r="G2" s="239"/>
      <c r="H2" s="252" t="s">
        <v>28</v>
      </c>
      <c r="I2" s="254">
        <f>COUNTIF(J7:U22,H2)/48</f>
        <v>0</v>
      </c>
      <c r="J2" s="252" t="s">
        <v>21</v>
      </c>
      <c r="K2" s="315">
        <f>COUNTIF(J7:U22,J2)/48</f>
        <v>2.0833333333333332E-2</v>
      </c>
      <c r="L2" s="252" t="s">
        <v>22</v>
      </c>
      <c r="M2" s="317">
        <f>COUNTIF(J7:U22,L2)/48</f>
        <v>2.0833333333333332E-2</v>
      </c>
      <c r="N2" s="293"/>
      <c r="O2" s="258"/>
      <c r="P2" s="258"/>
      <c r="Q2" s="258"/>
      <c r="R2" s="258"/>
      <c r="S2" s="258"/>
      <c r="T2" s="258"/>
      <c r="U2" s="258"/>
      <c r="V2" s="258"/>
      <c r="W2" s="259"/>
    </row>
    <row r="3" spans="1:28" ht="29.45" customHeight="1" thickBot="1" x14ac:dyDescent="0.3">
      <c r="A3" s="309"/>
      <c r="B3" s="310"/>
      <c r="C3" s="310"/>
      <c r="D3" s="310"/>
      <c r="E3" s="311"/>
      <c r="F3" s="238"/>
      <c r="G3" s="312"/>
      <c r="H3" s="313"/>
      <c r="I3" s="314"/>
      <c r="J3" s="253"/>
      <c r="K3" s="316"/>
      <c r="L3" s="252"/>
      <c r="M3" s="318"/>
      <c r="N3" s="294"/>
      <c r="O3" s="295"/>
      <c r="P3" s="295"/>
      <c r="Q3" s="295"/>
      <c r="R3" s="295"/>
      <c r="S3" s="295"/>
      <c r="T3" s="295"/>
      <c r="U3" s="295"/>
      <c r="V3" s="295"/>
      <c r="W3" s="296"/>
    </row>
    <row r="4" spans="1:28" ht="15" customHeight="1" thickBot="1" x14ac:dyDescent="0.3">
      <c r="A4" s="418" t="s">
        <v>0</v>
      </c>
      <c r="B4" s="419"/>
      <c r="C4" s="419"/>
      <c r="D4" s="419"/>
      <c r="E4" s="419"/>
      <c r="F4" s="419"/>
      <c r="G4" s="419"/>
      <c r="H4" s="419"/>
      <c r="I4" s="420"/>
      <c r="J4" s="355" t="s">
        <v>2</v>
      </c>
      <c r="K4" s="356"/>
      <c r="L4" s="356"/>
      <c r="M4" s="357"/>
      <c r="N4" s="358" t="s">
        <v>4</v>
      </c>
      <c r="O4" s="359"/>
      <c r="P4" s="359"/>
      <c r="Q4" s="360"/>
      <c r="R4" s="361" t="s">
        <v>5</v>
      </c>
      <c r="S4" s="362"/>
      <c r="T4" s="362"/>
      <c r="U4" s="363"/>
      <c r="V4" s="280" t="s">
        <v>16</v>
      </c>
      <c r="W4" s="319" t="s">
        <v>15</v>
      </c>
    </row>
    <row r="5" spans="1:28" ht="21.6" customHeight="1" thickBot="1" x14ac:dyDescent="0.3">
      <c r="A5" s="421"/>
      <c r="B5" s="422"/>
      <c r="C5" s="422"/>
      <c r="D5" s="422"/>
      <c r="E5" s="422"/>
      <c r="F5" s="422"/>
      <c r="G5" s="422"/>
      <c r="H5" s="422"/>
      <c r="I5" s="423"/>
      <c r="J5" s="291" t="s">
        <v>3</v>
      </c>
      <c r="K5" s="291" t="s">
        <v>19</v>
      </c>
      <c r="L5" s="291" t="s">
        <v>13</v>
      </c>
      <c r="M5" s="291" t="s">
        <v>18</v>
      </c>
      <c r="N5" s="283" t="s">
        <v>3</v>
      </c>
      <c r="O5" s="283" t="s">
        <v>19</v>
      </c>
      <c r="P5" s="283" t="s">
        <v>13</v>
      </c>
      <c r="Q5" s="283" t="s">
        <v>18</v>
      </c>
      <c r="R5" s="287" t="s">
        <v>3</v>
      </c>
      <c r="S5" s="287" t="s">
        <v>19</v>
      </c>
      <c r="T5" s="287" t="s">
        <v>13</v>
      </c>
      <c r="U5" s="287" t="s">
        <v>18</v>
      </c>
      <c r="V5" s="281"/>
      <c r="W5" s="320"/>
    </row>
    <row r="6" spans="1:28" ht="30" customHeight="1" thickBot="1" x14ac:dyDescent="0.3">
      <c r="A6" s="329" t="s">
        <v>12</v>
      </c>
      <c r="B6" s="330"/>
      <c r="C6" s="38"/>
      <c r="D6" s="56" t="s">
        <v>202</v>
      </c>
      <c r="E6" s="331" t="s">
        <v>1</v>
      </c>
      <c r="F6" s="331"/>
      <c r="G6" s="331"/>
      <c r="H6" s="331"/>
      <c r="I6" s="417"/>
      <c r="J6" s="365"/>
      <c r="K6" s="429"/>
      <c r="L6" s="429"/>
      <c r="M6" s="429"/>
      <c r="N6" s="430"/>
      <c r="O6" s="430"/>
      <c r="P6" s="430"/>
      <c r="Q6" s="430"/>
      <c r="R6" s="288"/>
      <c r="S6" s="288"/>
      <c r="T6" s="288"/>
      <c r="U6" s="288"/>
      <c r="V6" s="282"/>
      <c r="W6" s="321"/>
      <c r="AA6" s="42"/>
      <c r="AB6" s="43"/>
    </row>
    <row r="7" spans="1:28" ht="27" customHeight="1" x14ac:dyDescent="0.25">
      <c r="A7" s="433" t="s">
        <v>78</v>
      </c>
      <c r="B7" s="434"/>
      <c r="C7" s="426" t="s">
        <v>79</v>
      </c>
      <c r="D7" s="55">
        <v>1</v>
      </c>
      <c r="E7" s="424" t="s">
        <v>96</v>
      </c>
      <c r="F7" s="424"/>
      <c r="G7" s="424"/>
      <c r="H7" s="424"/>
      <c r="I7" s="425"/>
      <c r="J7" s="44" t="s">
        <v>7</v>
      </c>
      <c r="K7" s="20" t="s">
        <v>14</v>
      </c>
      <c r="L7" s="45">
        <v>45356</v>
      </c>
      <c r="M7" s="24" t="s">
        <v>21</v>
      </c>
      <c r="N7" s="44" t="s">
        <v>8</v>
      </c>
      <c r="O7" s="20" t="s">
        <v>24</v>
      </c>
      <c r="P7" s="45">
        <v>45333</v>
      </c>
      <c r="Q7" s="24" t="s">
        <v>22</v>
      </c>
      <c r="R7" s="44" t="s">
        <v>6</v>
      </c>
      <c r="S7" s="20"/>
      <c r="T7" s="45"/>
      <c r="U7" s="24"/>
      <c r="V7" s="46">
        <f>COUNTIF(J7:U7,"completed")/3</f>
        <v>0.33333333333333331</v>
      </c>
      <c r="W7" s="47">
        <f>(_xlfn.XLOOKUP(M7,working!$R$3:$R$5,working!$S$3:$S$5,"0")+_xlfn.XLOOKUP(Q7,working!$R$3:$R$5,working!$S$3:$S$5,"0")+_xlfn.XLOOKUP(U7,working!$R$3:$R$5,working!$S$3:$S$5,"0"))/15</f>
        <v>0.6</v>
      </c>
      <c r="AA7" s="42"/>
    </row>
    <row r="8" spans="1:28" ht="27" customHeight="1" x14ac:dyDescent="0.25">
      <c r="A8" s="433"/>
      <c r="B8" s="434"/>
      <c r="C8" s="427"/>
      <c r="D8" s="54">
        <v>2</v>
      </c>
      <c r="E8" s="424" t="s">
        <v>97</v>
      </c>
      <c r="F8" s="424"/>
      <c r="G8" s="424"/>
      <c r="H8" s="424"/>
      <c r="I8" s="425"/>
      <c r="J8" s="48" t="s">
        <v>6</v>
      </c>
      <c r="K8" s="20"/>
      <c r="L8" s="49"/>
      <c r="M8" s="24"/>
      <c r="N8" s="48" t="s">
        <v>6</v>
      </c>
      <c r="O8" s="20"/>
      <c r="P8" s="49"/>
      <c r="Q8" s="26"/>
      <c r="R8" s="48" t="s">
        <v>6</v>
      </c>
      <c r="S8" s="20"/>
      <c r="T8" s="49"/>
      <c r="U8" s="26"/>
      <c r="V8" s="46">
        <f t="shared" ref="V8:V22" si="0">COUNTIF(J8:U8,"completed")/3</f>
        <v>0</v>
      </c>
      <c r="W8" s="47">
        <f>(_xlfn.XLOOKUP(M8,working!$R$3:$R$5,working!$S$3:$S$5,"0")+_xlfn.XLOOKUP(Q8,working!$R$3:$R$5,working!$S$3:$S$5,"0")+_xlfn.XLOOKUP(U8,working!$R$3:$R$5,working!$S$3:$S$5,"0"))/15</f>
        <v>0</v>
      </c>
      <c r="AA8" s="42"/>
    </row>
    <row r="9" spans="1:28" ht="27" customHeight="1" thickBot="1" x14ac:dyDescent="0.3">
      <c r="A9" s="433"/>
      <c r="B9" s="434"/>
      <c r="C9" s="428"/>
      <c r="D9" s="54">
        <v>3</v>
      </c>
      <c r="E9" s="424" t="s">
        <v>98</v>
      </c>
      <c r="F9" s="424"/>
      <c r="G9" s="424"/>
      <c r="H9" s="424"/>
      <c r="I9" s="425"/>
      <c r="J9" s="48" t="s">
        <v>6</v>
      </c>
      <c r="K9" s="20"/>
      <c r="L9" s="49"/>
      <c r="M9" s="24"/>
      <c r="N9" s="48" t="s">
        <v>6</v>
      </c>
      <c r="O9" s="20"/>
      <c r="P9" s="49"/>
      <c r="Q9" s="27"/>
      <c r="R9" s="48" t="s">
        <v>6</v>
      </c>
      <c r="S9" s="20"/>
      <c r="T9" s="49"/>
      <c r="U9" s="27"/>
      <c r="V9" s="46">
        <f t="shared" si="0"/>
        <v>0</v>
      </c>
      <c r="W9" s="47">
        <f>(_xlfn.XLOOKUP(M9,working!$R$3:$R$5,working!$S$3:$S$5,"0")+_xlfn.XLOOKUP(Q9,working!$R$3:$R$5,working!$S$3:$S$5,"0")+_xlfn.XLOOKUP(U9,working!$R$3:$R$5,working!$S$3:$S$5,"0"))/15</f>
        <v>0</v>
      </c>
      <c r="AA9" s="42"/>
    </row>
    <row r="10" spans="1:28" ht="27" customHeight="1" x14ac:dyDescent="0.25">
      <c r="A10" s="433"/>
      <c r="B10" s="434"/>
      <c r="C10" s="426" t="s">
        <v>80</v>
      </c>
      <c r="D10" s="54">
        <v>4</v>
      </c>
      <c r="E10" s="424" t="s">
        <v>99</v>
      </c>
      <c r="F10" s="424"/>
      <c r="G10" s="424"/>
      <c r="H10" s="424"/>
      <c r="I10" s="425"/>
      <c r="J10" s="48" t="s">
        <v>6</v>
      </c>
      <c r="K10" s="20"/>
      <c r="L10" s="49"/>
      <c r="M10" s="24"/>
      <c r="N10" s="48" t="s">
        <v>6</v>
      </c>
      <c r="O10" s="20"/>
      <c r="P10" s="49"/>
      <c r="Q10" s="28"/>
      <c r="R10" s="48" t="s">
        <v>6</v>
      </c>
      <c r="S10" s="20"/>
      <c r="T10" s="49"/>
      <c r="U10" s="26"/>
      <c r="V10" s="46">
        <f t="shared" si="0"/>
        <v>0</v>
      </c>
      <c r="W10" s="47">
        <f>(_xlfn.XLOOKUP(M10,working!$R$3:$R$5,working!$S$3:$S$5,"0")+_xlfn.XLOOKUP(Q10,working!$R$3:$R$5,working!$S$3:$S$5,"0")+_xlfn.XLOOKUP(U10,working!$R$3:$R$5,working!$S$3:$S$5,"0"))/15</f>
        <v>0</v>
      </c>
      <c r="AA10" s="42"/>
    </row>
    <row r="11" spans="1:28" ht="27" customHeight="1" x14ac:dyDescent="0.25">
      <c r="A11" s="433"/>
      <c r="B11" s="434"/>
      <c r="C11" s="427"/>
      <c r="D11" s="54">
        <v>5</v>
      </c>
      <c r="E11" s="424" t="s">
        <v>100</v>
      </c>
      <c r="F11" s="424"/>
      <c r="G11" s="424"/>
      <c r="H11" s="424"/>
      <c r="I11" s="425"/>
      <c r="J11" s="48" t="s">
        <v>6</v>
      </c>
      <c r="K11" s="20"/>
      <c r="L11" s="49"/>
      <c r="M11" s="24"/>
      <c r="N11" s="48" t="s">
        <v>6</v>
      </c>
      <c r="O11" s="20"/>
      <c r="P11" s="49"/>
      <c r="Q11" s="28"/>
      <c r="R11" s="48" t="s">
        <v>6</v>
      </c>
      <c r="S11" s="20"/>
      <c r="T11" s="49"/>
      <c r="U11" s="26"/>
      <c r="V11" s="46">
        <f t="shared" si="0"/>
        <v>0</v>
      </c>
      <c r="W11" s="47">
        <f>(_xlfn.XLOOKUP(M11,working!$R$3:$R$5,working!$S$3:$S$5,"0")+_xlfn.XLOOKUP(Q11,working!$R$3:$R$5,working!$S$3:$S$5,"0")+_xlfn.XLOOKUP(U11,working!$R$3:$R$5,working!$S$3:$S$5,"0"))/15</f>
        <v>0</v>
      </c>
      <c r="AA11" s="42"/>
    </row>
    <row r="12" spans="1:28" ht="27" customHeight="1" x14ac:dyDescent="0.25">
      <c r="A12" s="433"/>
      <c r="B12" s="434"/>
      <c r="C12" s="427"/>
      <c r="D12" s="54">
        <v>6</v>
      </c>
      <c r="E12" s="424" t="s">
        <v>101</v>
      </c>
      <c r="F12" s="424"/>
      <c r="G12" s="424"/>
      <c r="H12" s="424"/>
      <c r="I12" s="425"/>
      <c r="J12" s="48" t="s">
        <v>6</v>
      </c>
      <c r="K12" s="20"/>
      <c r="L12" s="49"/>
      <c r="M12" s="24"/>
      <c r="N12" s="48" t="s">
        <v>6</v>
      </c>
      <c r="O12" s="20"/>
      <c r="P12" s="49"/>
      <c r="Q12" s="28"/>
      <c r="R12" s="48" t="s">
        <v>6</v>
      </c>
      <c r="S12" s="20"/>
      <c r="T12" s="49"/>
      <c r="U12" s="26"/>
      <c r="V12" s="46">
        <f t="shared" si="0"/>
        <v>0</v>
      </c>
      <c r="W12" s="47">
        <f>(_xlfn.XLOOKUP(M12,working!$R$3:$R$5,working!$S$3:$S$5,"0")+_xlfn.XLOOKUP(Q12,working!$R$3:$R$5,working!$S$3:$S$5,"0")+_xlfn.XLOOKUP(U12,working!$R$3:$R$5,working!$S$3:$S$5,"0"))/15</f>
        <v>0</v>
      </c>
      <c r="AA12" s="42"/>
    </row>
    <row r="13" spans="1:28" ht="27" customHeight="1" x14ac:dyDescent="0.25">
      <c r="A13" s="433"/>
      <c r="B13" s="434"/>
      <c r="C13" s="427"/>
      <c r="D13" s="54">
        <v>7</v>
      </c>
      <c r="E13" s="424" t="s">
        <v>102</v>
      </c>
      <c r="F13" s="424"/>
      <c r="G13" s="424"/>
      <c r="H13" s="424"/>
      <c r="I13" s="425"/>
      <c r="J13" s="48" t="s">
        <v>6</v>
      </c>
      <c r="K13" s="20"/>
      <c r="L13" s="49"/>
      <c r="M13" s="24"/>
      <c r="N13" s="48" t="s">
        <v>6</v>
      </c>
      <c r="O13" s="20"/>
      <c r="P13" s="49"/>
      <c r="Q13" s="28"/>
      <c r="R13" s="48" t="s">
        <v>6</v>
      </c>
      <c r="S13" s="20"/>
      <c r="T13" s="49"/>
      <c r="U13" s="26"/>
      <c r="V13" s="46">
        <f t="shared" si="0"/>
        <v>0</v>
      </c>
      <c r="W13" s="47">
        <f>(_xlfn.XLOOKUP(M13,working!$R$3:$R$5,working!$S$3:$S$5,"0")+_xlfn.XLOOKUP(Q13,working!$R$3:$R$5,working!$S$3:$S$5,"0")+_xlfn.XLOOKUP(U13,working!$R$3:$R$5,working!$S$3:$S$5,"0"))/15</f>
        <v>0</v>
      </c>
      <c r="AA13" s="42"/>
    </row>
    <row r="14" spans="1:28" ht="27" customHeight="1" x14ac:dyDescent="0.25">
      <c r="A14" s="433"/>
      <c r="B14" s="434"/>
      <c r="C14" s="427"/>
      <c r="D14" s="54">
        <v>8</v>
      </c>
      <c r="E14" s="424" t="s">
        <v>103</v>
      </c>
      <c r="F14" s="424"/>
      <c r="G14" s="424"/>
      <c r="H14" s="424"/>
      <c r="I14" s="425"/>
      <c r="J14" s="48" t="s">
        <v>6</v>
      </c>
      <c r="K14" s="20"/>
      <c r="L14" s="49"/>
      <c r="M14" s="24"/>
      <c r="N14" s="48" t="s">
        <v>6</v>
      </c>
      <c r="O14" s="20"/>
      <c r="P14" s="49"/>
      <c r="Q14" s="28"/>
      <c r="R14" s="48" t="s">
        <v>6</v>
      </c>
      <c r="S14" s="20"/>
      <c r="T14" s="49"/>
      <c r="U14" s="26"/>
      <c r="V14" s="46">
        <f t="shared" si="0"/>
        <v>0</v>
      </c>
      <c r="W14" s="47">
        <f>(_xlfn.XLOOKUP(M14,working!$R$3:$R$5,working!$S$3:$S$5,"0")+_xlfn.XLOOKUP(Q14,working!$R$3:$R$5,working!$S$3:$S$5,"0")+_xlfn.XLOOKUP(U14,working!$R$3:$R$5,working!$S$3:$S$5,"0"))/15</f>
        <v>0</v>
      </c>
      <c r="AA14" s="42"/>
    </row>
    <row r="15" spans="1:28" ht="27" customHeight="1" x14ac:dyDescent="0.25">
      <c r="A15" s="433"/>
      <c r="B15" s="434"/>
      <c r="C15" s="427"/>
      <c r="D15" s="54">
        <v>9</v>
      </c>
      <c r="E15" s="424" t="s">
        <v>104</v>
      </c>
      <c r="F15" s="424"/>
      <c r="G15" s="424"/>
      <c r="H15" s="424"/>
      <c r="I15" s="425"/>
      <c r="J15" s="48" t="s">
        <v>6</v>
      </c>
      <c r="K15" s="20"/>
      <c r="L15" s="49"/>
      <c r="M15" s="24"/>
      <c r="N15" s="48" t="s">
        <v>6</v>
      </c>
      <c r="O15" s="20"/>
      <c r="P15" s="49"/>
      <c r="Q15" s="24"/>
      <c r="R15" s="48" t="s">
        <v>6</v>
      </c>
      <c r="S15" s="20"/>
      <c r="T15" s="49"/>
      <c r="U15" s="26"/>
      <c r="V15" s="46">
        <f t="shared" si="0"/>
        <v>0</v>
      </c>
      <c r="W15" s="47">
        <f>(_xlfn.XLOOKUP(M15,working!$R$3:$R$5,working!$S$3:$S$5,"0")+_xlfn.XLOOKUP(Q15,working!$R$3:$R$5,working!$S$3:$S$5,"0")+_xlfn.XLOOKUP(U15,working!$R$3:$R$5,working!$S$3:$S$5,"0"))/15</f>
        <v>0</v>
      </c>
      <c r="AA15" s="42"/>
    </row>
    <row r="16" spans="1:28" ht="27" customHeight="1" x14ac:dyDescent="0.25">
      <c r="A16" s="433"/>
      <c r="B16" s="434"/>
      <c r="C16" s="427"/>
      <c r="D16" s="54">
        <v>10</v>
      </c>
      <c r="E16" s="424" t="s">
        <v>105</v>
      </c>
      <c r="F16" s="424"/>
      <c r="G16" s="424"/>
      <c r="H16" s="424"/>
      <c r="I16" s="425"/>
      <c r="J16" s="48" t="s">
        <v>6</v>
      </c>
      <c r="K16" s="20"/>
      <c r="L16" s="49"/>
      <c r="M16" s="24"/>
      <c r="N16" s="48" t="s">
        <v>6</v>
      </c>
      <c r="O16" s="20"/>
      <c r="P16" s="49"/>
      <c r="Q16" s="26"/>
      <c r="R16" s="48" t="s">
        <v>6</v>
      </c>
      <c r="S16" s="20"/>
      <c r="T16" s="49"/>
      <c r="U16" s="26"/>
      <c r="V16" s="46">
        <f t="shared" si="0"/>
        <v>0</v>
      </c>
      <c r="W16" s="47">
        <f>(_xlfn.XLOOKUP(M16,working!$R$3:$R$5,working!$S$3:$S$5,"0")+_xlfn.XLOOKUP(Q16,working!$R$3:$R$5,working!$S$3:$S$5,"0")+_xlfn.XLOOKUP(U16,working!$R$3:$R$5,working!$S$3:$S$5,"0"))/15</f>
        <v>0</v>
      </c>
      <c r="AA16" s="42"/>
    </row>
    <row r="17" spans="1:27" ht="27" customHeight="1" thickBot="1" x14ac:dyDescent="0.3">
      <c r="A17" s="433"/>
      <c r="B17" s="434"/>
      <c r="C17" s="428"/>
      <c r="D17" s="54">
        <v>11</v>
      </c>
      <c r="E17" s="424" t="s">
        <v>106</v>
      </c>
      <c r="F17" s="424"/>
      <c r="G17" s="424"/>
      <c r="H17" s="424"/>
      <c r="I17" s="425"/>
      <c r="J17" s="48" t="s">
        <v>6</v>
      </c>
      <c r="K17" s="20"/>
      <c r="L17" s="49"/>
      <c r="M17" s="24"/>
      <c r="N17" s="48" t="s">
        <v>6</v>
      </c>
      <c r="O17" s="20"/>
      <c r="P17" s="49"/>
      <c r="Q17" s="27"/>
      <c r="R17" s="48" t="s">
        <v>6</v>
      </c>
      <c r="S17" s="20"/>
      <c r="T17" s="49"/>
      <c r="U17" s="26"/>
      <c r="V17" s="46">
        <f t="shared" si="0"/>
        <v>0</v>
      </c>
      <c r="W17" s="47">
        <f>(_xlfn.XLOOKUP(M17,working!$R$3:$R$5,working!$S$3:$S$5,"0")+_xlfn.XLOOKUP(Q17,working!$R$3:$R$5,working!$S$3:$S$5,"0")+_xlfn.XLOOKUP(U17,working!$R$3:$R$5,working!$S$3:$S$5,"0"))/15</f>
        <v>0</v>
      </c>
      <c r="AA17" s="42"/>
    </row>
    <row r="18" spans="1:27" ht="27" customHeight="1" x14ac:dyDescent="0.25">
      <c r="A18" s="433"/>
      <c r="B18" s="434"/>
      <c r="C18" s="426" t="s">
        <v>81</v>
      </c>
      <c r="D18" s="54">
        <v>12</v>
      </c>
      <c r="E18" s="424" t="s">
        <v>107</v>
      </c>
      <c r="F18" s="424"/>
      <c r="G18" s="424"/>
      <c r="H18" s="424"/>
      <c r="I18" s="425"/>
      <c r="J18" s="48" t="s">
        <v>6</v>
      </c>
      <c r="K18" s="20"/>
      <c r="L18" s="49"/>
      <c r="M18" s="24"/>
      <c r="N18" s="48" t="s">
        <v>6</v>
      </c>
      <c r="O18" s="20"/>
      <c r="P18" s="49"/>
      <c r="Q18" s="28"/>
      <c r="R18" s="48" t="s">
        <v>6</v>
      </c>
      <c r="S18" s="20"/>
      <c r="T18" s="49"/>
      <c r="U18" s="26"/>
      <c r="V18" s="46">
        <f t="shared" si="0"/>
        <v>0</v>
      </c>
      <c r="W18" s="47">
        <f>(_xlfn.XLOOKUP(M18,working!$R$3:$R$5,working!$S$3:$S$5,"0")+_xlfn.XLOOKUP(Q18,working!$R$3:$R$5,working!$S$3:$S$5,"0")+_xlfn.XLOOKUP(U18,working!$R$3:$R$5,working!$S$3:$S$5,"0"))/15</f>
        <v>0</v>
      </c>
      <c r="AA18" s="42"/>
    </row>
    <row r="19" spans="1:27" ht="27" customHeight="1" x14ac:dyDescent="0.25">
      <c r="A19" s="433"/>
      <c r="B19" s="434"/>
      <c r="C19" s="427"/>
      <c r="D19" s="54">
        <v>13</v>
      </c>
      <c r="E19" s="424" t="s">
        <v>108</v>
      </c>
      <c r="F19" s="424"/>
      <c r="G19" s="424"/>
      <c r="H19" s="424"/>
      <c r="I19" s="425"/>
      <c r="J19" s="48" t="s">
        <v>6</v>
      </c>
      <c r="K19" s="20"/>
      <c r="L19" s="49"/>
      <c r="M19" s="24"/>
      <c r="N19" s="48" t="s">
        <v>6</v>
      </c>
      <c r="O19" s="20"/>
      <c r="P19" s="49"/>
      <c r="Q19" s="28"/>
      <c r="R19" s="48" t="s">
        <v>6</v>
      </c>
      <c r="S19" s="20"/>
      <c r="T19" s="49"/>
      <c r="U19" s="26"/>
      <c r="V19" s="46">
        <f t="shared" si="0"/>
        <v>0</v>
      </c>
      <c r="W19" s="47">
        <f>(_xlfn.XLOOKUP(M19,working!$R$3:$R$5,working!$S$3:$S$5,"0")+_xlfn.XLOOKUP(Q19,working!$R$3:$R$5,working!$S$3:$S$5,"0")+_xlfn.XLOOKUP(U19,working!$R$3:$R$5,working!$S$3:$S$5,"0"))/15</f>
        <v>0</v>
      </c>
      <c r="AA19" s="42"/>
    </row>
    <row r="20" spans="1:27" ht="27" customHeight="1" x14ac:dyDescent="0.25">
      <c r="A20" s="433"/>
      <c r="B20" s="434"/>
      <c r="C20" s="427"/>
      <c r="D20" s="54">
        <v>14</v>
      </c>
      <c r="E20" s="424" t="s">
        <v>109</v>
      </c>
      <c r="F20" s="424"/>
      <c r="G20" s="424"/>
      <c r="H20" s="424"/>
      <c r="I20" s="425"/>
      <c r="J20" s="48" t="s">
        <v>6</v>
      </c>
      <c r="K20" s="20"/>
      <c r="L20" s="49"/>
      <c r="M20" s="24"/>
      <c r="N20" s="48" t="s">
        <v>6</v>
      </c>
      <c r="O20" s="20"/>
      <c r="P20" s="49"/>
      <c r="Q20" s="28"/>
      <c r="R20" s="48" t="s">
        <v>6</v>
      </c>
      <c r="S20" s="20"/>
      <c r="T20" s="49"/>
      <c r="U20" s="26"/>
      <c r="V20" s="46">
        <f t="shared" si="0"/>
        <v>0</v>
      </c>
      <c r="W20" s="47">
        <f>(_xlfn.XLOOKUP(M20,working!$R$3:$R$5,working!$S$3:$S$5,"0")+_xlfn.XLOOKUP(Q20,working!$R$3:$R$5,working!$S$3:$S$5,"0")+_xlfn.XLOOKUP(U20,working!$R$3:$R$5,working!$S$3:$S$5,"0"))/15</f>
        <v>0</v>
      </c>
      <c r="AA20" s="42"/>
    </row>
    <row r="21" spans="1:27" ht="27" customHeight="1" x14ac:dyDescent="0.25">
      <c r="A21" s="433"/>
      <c r="B21" s="434"/>
      <c r="C21" s="427"/>
      <c r="D21" s="54">
        <v>15</v>
      </c>
      <c r="E21" s="424" t="s">
        <v>110</v>
      </c>
      <c r="F21" s="424"/>
      <c r="G21" s="424"/>
      <c r="H21" s="424"/>
      <c r="I21" s="425"/>
      <c r="J21" s="48" t="s">
        <v>6</v>
      </c>
      <c r="K21" s="20"/>
      <c r="L21" s="49"/>
      <c r="M21" s="24"/>
      <c r="N21" s="48" t="s">
        <v>6</v>
      </c>
      <c r="O21" s="20"/>
      <c r="P21" s="49"/>
      <c r="Q21" s="28"/>
      <c r="R21" s="48" t="s">
        <v>6</v>
      </c>
      <c r="S21" s="20"/>
      <c r="T21" s="49"/>
      <c r="U21" s="26"/>
      <c r="V21" s="46">
        <f t="shared" si="0"/>
        <v>0</v>
      </c>
      <c r="W21" s="47">
        <f>(_xlfn.XLOOKUP(M21,working!$R$3:$R$5,working!$S$3:$S$5,"0")+_xlfn.XLOOKUP(Q21,working!$R$3:$R$5,working!$S$3:$S$5,"0")+_xlfn.XLOOKUP(U21,working!$R$3:$R$5,working!$S$3:$S$5,"0"))/15</f>
        <v>0</v>
      </c>
      <c r="AA21" s="42"/>
    </row>
    <row r="22" spans="1:27" ht="27" customHeight="1" thickBot="1" x14ac:dyDescent="0.3">
      <c r="A22" s="435"/>
      <c r="B22" s="436"/>
      <c r="C22" s="428"/>
      <c r="D22" s="138">
        <v>16</v>
      </c>
      <c r="E22" s="431" t="s">
        <v>111</v>
      </c>
      <c r="F22" s="431"/>
      <c r="G22" s="431"/>
      <c r="H22" s="431"/>
      <c r="I22" s="432"/>
      <c r="J22" s="51" t="s">
        <v>6</v>
      </c>
      <c r="K22" s="33"/>
      <c r="L22" s="52"/>
      <c r="M22" s="136"/>
      <c r="N22" s="51" t="s">
        <v>6</v>
      </c>
      <c r="O22" s="33"/>
      <c r="P22" s="52"/>
      <c r="Q22" s="137"/>
      <c r="R22" s="51" t="s">
        <v>6</v>
      </c>
      <c r="S22" s="33"/>
      <c r="T22" s="52"/>
      <c r="U22" s="53"/>
      <c r="V22" s="46">
        <f t="shared" si="0"/>
        <v>0</v>
      </c>
      <c r="W22" s="47">
        <f>(_xlfn.XLOOKUP(M22,working!$R$3:$R$5,working!$S$3:$S$5,"0")+_xlfn.XLOOKUP(Q22,working!$R$3:$R$5,working!$S$3:$S$5,"0")+_xlfn.XLOOKUP(U22,working!$R$3:$R$5,working!$S$3:$S$5,"0"))/15</f>
        <v>0</v>
      </c>
      <c r="AA22" s="42"/>
    </row>
  </sheetData>
  <mergeCells count="50">
    <mergeCell ref="E20:I20"/>
    <mergeCell ref="E21:I21"/>
    <mergeCell ref="E22:I22"/>
    <mergeCell ref="E17:I17"/>
    <mergeCell ref="A7:B22"/>
    <mergeCell ref="C7:C9"/>
    <mergeCell ref="E7:I7"/>
    <mergeCell ref="E8:I8"/>
    <mergeCell ref="E9:I9"/>
    <mergeCell ref="C10:C17"/>
    <mergeCell ref="E10:I10"/>
    <mergeCell ref="E11:I11"/>
    <mergeCell ref="E12:I12"/>
    <mergeCell ref="E13:I13"/>
    <mergeCell ref="E14:I14"/>
    <mergeCell ref="E15:I15"/>
    <mergeCell ref="E16:I16"/>
    <mergeCell ref="C18:C22"/>
    <mergeCell ref="E18:I18"/>
    <mergeCell ref="E19:I19"/>
    <mergeCell ref="W4:W6"/>
    <mergeCell ref="J5:J6"/>
    <mergeCell ref="K5:K6"/>
    <mergeCell ref="L5:L6"/>
    <mergeCell ref="M5:M6"/>
    <mergeCell ref="N5:N6"/>
    <mergeCell ref="O5:O6"/>
    <mergeCell ref="P5:P6"/>
    <mergeCell ref="Q5:Q6"/>
    <mergeCell ref="R5:R6"/>
    <mergeCell ref="S5:S6"/>
    <mergeCell ref="T5:T6"/>
    <mergeCell ref="V4:V6"/>
    <mergeCell ref="A6:B6"/>
    <mergeCell ref="E6:I6"/>
    <mergeCell ref="U5:U6"/>
    <mergeCell ref="A4:I5"/>
    <mergeCell ref="J4:M4"/>
    <mergeCell ref="N4:Q4"/>
    <mergeCell ref="R4:U4"/>
    <mergeCell ref="J2:J3"/>
    <mergeCell ref="K2:K3"/>
    <mergeCell ref="L2:L3"/>
    <mergeCell ref="M2:M3"/>
    <mergeCell ref="N2:W3"/>
    <mergeCell ref="A2:E3"/>
    <mergeCell ref="F2:F3"/>
    <mergeCell ref="G2:G3"/>
    <mergeCell ref="H2:H3"/>
    <mergeCell ref="I2:I3"/>
  </mergeCells>
  <conditionalFormatting sqref="F2:F3">
    <cfRule type="colorScale" priority="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">
    <cfRule type="cellIs" dxfId="231" priority="13" operator="equal">
      <formula>"Nailed It"</formula>
    </cfRule>
    <cfRule type="cellIs" dxfId="230" priority="14" operator="equal">
      <formula>"Getting there"</formula>
    </cfRule>
    <cfRule type="cellIs" dxfId="229" priority="15" operator="equal">
      <formula>"Not Sure"</formula>
    </cfRule>
    <cfRule type="containsText" dxfId="228" priority="16" operator="containsText" text="Not Started">
      <formula>NOT(ISERROR(SEARCH("Not Started",H2)))</formula>
    </cfRule>
    <cfRule type="containsText" dxfId="227" priority="17" operator="containsText" text="Started">
      <formula>NOT(ISERROR(SEARCH("Started",H2)))</formula>
    </cfRule>
    <cfRule type="containsText" dxfId="226" priority="18" operator="containsText" text="Completed">
      <formula>NOT(ISERROR(SEARCH("Completed",H2)))</formula>
    </cfRule>
  </conditionalFormatting>
  <conditionalFormatting sqref="J2">
    <cfRule type="cellIs" dxfId="225" priority="7" operator="equal">
      <formula>"Nailed It"</formula>
    </cfRule>
    <cfRule type="cellIs" dxfId="224" priority="8" operator="equal">
      <formula>"Getting there"</formula>
    </cfRule>
    <cfRule type="cellIs" dxfId="223" priority="9" operator="equal">
      <formula>"Not Sure"</formula>
    </cfRule>
    <cfRule type="containsText" dxfId="222" priority="10" operator="containsText" text="Not Started">
      <formula>NOT(ISERROR(SEARCH("Not Started",J2)))</formula>
    </cfRule>
    <cfRule type="containsText" dxfId="221" priority="11" operator="containsText" text="Started">
      <formula>NOT(ISERROR(SEARCH("Started",J2)))</formula>
    </cfRule>
    <cfRule type="containsText" dxfId="220" priority="12" operator="containsText" text="Completed">
      <formula>NOT(ISERROR(SEARCH("Completed",J2)))</formula>
    </cfRule>
  </conditionalFormatting>
  <conditionalFormatting sqref="J7:J22">
    <cfRule type="containsText" dxfId="219" priority="28" operator="containsText" text="Not Started">
      <formula>NOT(ISERROR(SEARCH("Not Started",J7)))</formula>
    </cfRule>
    <cfRule type="containsText" dxfId="218" priority="32" operator="containsText" text="Started">
      <formula>NOT(ISERROR(SEARCH("Started",J7)))</formula>
    </cfRule>
    <cfRule type="containsText" dxfId="217" priority="33" operator="containsText" text="Completed">
      <formula>NOT(ISERROR(SEARCH("Completed",J7)))</formula>
    </cfRule>
  </conditionalFormatting>
  <conditionalFormatting sqref="J10:J11">
    <cfRule type="containsText" dxfId="216" priority="31" operator="containsText" text="Started">
      <formula>NOT(ISERROR(SEARCH("Started",J10)))</formula>
    </cfRule>
  </conditionalFormatting>
  <conditionalFormatting sqref="K7:M22">
    <cfRule type="containsText" dxfId="215" priority="63" operator="containsText" text="Started">
      <formula>NOT(ISERROR(SEARCH("Started",K7)))</formula>
    </cfRule>
    <cfRule type="containsText" dxfId="214" priority="62" operator="containsText" text="Not Started">
      <formula>NOT(ISERROR(SEARCH("Not Started",K7)))</formula>
    </cfRule>
    <cfRule type="containsText" dxfId="213" priority="64" operator="containsText" text="Completed">
      <formula>NOT(ISERROR(SEARCH("Completed",K7)))</formula>
    </cfRule>
  </conditionalFormatting>
  <conditionalFormatting sqref="L2">
    <cfRule type="cellIs" dxfId="212" priority="2" operator="equal">
      <formula>"Getting there"</formula>
    </cfRule>
    <cfRule type="cellIs" dxfId="211" priority="3" operator="equal">
      <formula>"Not Sure"</formula>
    </cfRule>
    <cfRule type="containsText" dxfId="210" priority="4" operator="containsText" text="Not Started">
      <formula>NOT(ISERROR(SEARCH("Not Started",L2)))</formula>
    </cfRule>
    <cfRule type="containsText" dxfId="209" priority="5" operator="containsText" text="Started">
      <formula>NOT(ISERROR(SEARCH("Started",L2)))</formula>
    </cfRule>
    <cfRule type="containsText" dxfId="208" priority="6" operator="containsText" text="Completed">
      <formula>NOT(ISERROR(SEARCH("Completed",L2)))</formula>
    </cfRule>
    <cfRule type="cellIs" dxfId="207" priority="1" operator="equal">
      <formula>"Nailed It"</formula>
    </cfRule>
  </conditionalFormatting>
  <conditionalFormatting sqref="M7:M22">
    <cfRule type="cellIs" dxfId="206" priority="60" operator="equal">
      <formula>"Getting there"</formula>
    </cfRule>
    <cfRule type="cellIs" dxfId="205" priority="61" operator="equal">
      <formula>"Not Sure"</formula>
    </cfRule>
    <cfRule type="cellIs" dxfId="204" priority="59" operator="equal">
      <formula>"Nailed It"</formula>
    </cfRule>
  </conditionalFormatting>
  <conditionalFormatting sqref="N2"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N10:N11">
    <cfRule type="containsText" dxfId="203" priority="92" operator="containsText" text="Started">
      <formula>NOT(ISERROR(SEARCH("Started",N10)))</formula>
    </cfRule>
  </conditionalFormatting>
  <conditionalFormatting sqref="N7:P22 R7:T22">
    <cfRule type="containsText" dxfId="202" priority="98" operator="containsText" text="Started">
      <formula>NOT(ISERROR(SEARCH("Started",N7)))</formula>
    </cfRule>
    <cfRule type="containsText" dxfId="201" priority="99" operator="containsText" text="Completed">
      <formula>NOT(ISERROR(SEARCH("Completed",N7)))</formula>
    </cfRule>
  </conditionalFormatting>
  <conditionalFormatting sqref="N7:T22">
    <cfRule type="containsText" dxfId="200" priority="86" operator="containsText" text="Not Started">
      <formula>NOT(ISERROR(SEARCH("Not Started",N7)))</formula>
    </cfRule>
  </conditionalFormatting>
  <conditionalFormatting sqref="Q7:Q22">
    <cfRule type="cellIs" dxfId="199" priority="83" operator="equal">
      <formula>"Nailed It"</formula>
    </cfRule>
    <cfRule type="cellIs" dxfId="198" priority="84" operator="equal">
      <formula>"Getting there"</formula>
    </cfRule>
    <cfRule type="cellIs" dxfId="197" priority="85" operator="equal">
      <formula>"Not Sure"</formula>
    </cfRule>
    <cfRule type="containsText" dxfId="196" priority="87" operator="containsText" text="Started">
      <formula>NOT(ISERROR(SEARCH("Started",Q7)))</formula>
    </cfRule>
    <cfRule type="containsText" dxfId="195" priority="88" operator="containsText" text="Completed">
      <formula>NOT(ISERROR(SEARCH("Completed",Q7)))</formula>
    </cfRule>
  </conditionalFormatting>
  <conditionalFormatting sqref="R10:R11">
    <cfRule type="containsText" dxfId="194" priority="91" operator="containsText" text="Started">
      <formula>NOT(ISERROR(SEARCH("Started",R10)))</formula>
    </cfRule>
  </conditionalFormatting>
  <conditionalFormatting sqref="U7:U22">
    <cfRule type="cellIs" dxfId="193" priority="65" operator="equal">
      <formula>"Nailed It"</formula>
    </cfRule>
    <cfRule type="cellIs" dxfId="192" priority="66" operator="equal">
      <formula>"Getting there"</formula>
    </cfRule>
    <cfRule type="cellIs" dxfId="191" priority="67" operator="equal">
      <formula>"Not Sure"</formula>
    </cfRule>
    <cfRule type="containsText" dxfId="190" priority="68" operator="containsText" text="Not Started">
      <formula>NOT(ISERROR(SEARCH("Not Started",U7)))</formula>
    </cfRule>
    <cfRule type="containsText" dxfId="189" priority="69" operator="containsText" text="Started">
      <formula>NOT(ISERROR(SEARCH("Started",U7)))</formula>
    </cfRule>
    <cfRule type="containsText" dxfId="188" priority="70" operator="containsText" text="Completed">
      <formula>NOT(ISERROR(SEARCH("Completed",U7)))</formula>
    </cfRule>
  </conditionalFormatting>
  <conditionalFormatting sqref="V4:V1048576">
    <cfRule type="colorScale" priority="9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:V22">
    <cfRule type="colorScale" priority="40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402">
      <colorScale>
        <cfvo type="min"/>
        <cfvo type="max"/>
        <color rgb="FFF8696B"/>
        <color rgb="FFFCFCFF"/>
      </colorScale>
    </cfRule>
  </conditionalFormatting>
  <conditionalFormatting sqref="W7:W22">
    <cfRule type="colorScale" priority="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hyperlinks>
    <hyperlink ref="A4:I5" location="Dashboard!A1" display="TOPIC" xr:uid="{8FF5E119-316C-4FA7-ADF8-F1756705A72C}"/>
  </hyperlinks>
  <pageMargins left="0.7" right="0.7" top="0.75" bottom="0.75" header="0.3" footer="0.3"/>
  <pageSetup orientation="portrait" horizontalDpi="360" verticalDpi="36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B7F752FE-F231-4B8E-8C01-52E3F7D422E3}">
          <x14:formula1>
            <xm:f>working!$R$3:$R$5</xm:f>
          </x14:formula1>
          <xm:sqref>M7:M22 Q7:Q22 U7:U22</xm:sqref>
        </x14:dataValidation>
        <x14:dataValidation type="list" allowBlank="1" showInputMessage="1" showErrorMessage="1" xr:uid="{6E75E18E-B3C9-40E9-B4A8-69E0AFF89D64}">
          <x14:formula1>
            <xm:f>working!$Q$3:$Q$17</xm:f>
          </x14:formula1>
          <xm:sqref>K7:K22 O7:O22 S7:S22</xm:sqref>
        </x14:dataValidation>
        <x14:dataValidation type="list" allowBlank="1" showInputMessage="1" showErrorMessage="1" xr:uid="{A9A07773-878B-449D-8330-482C3B342AD7}">
          <x14:formula1>
            <xm:f>working!$P$3:$P$5</xm:f>
          </x14:formula1>
          <xm:sqref>J7:J22 N7:N22 R7:R22</xm:sqref>
        </x14:dataValidation>
        <x14:dataValidation type="list" allowBlank="1" showInputMessage="1" showErrorMessage="1" error="Please select date from list" xr:uid="{F3FF21D8-9A54-4E25-979C-CA366C314B85}">
          <x14:formula1>
            <xm:f>working!$C$18:$C$564</xm:f>
          </x14:formula1>
          <xm:sqref>L7:L22 P7:P22 T7:T22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E6A1FD-0784-414F-9C49-68AD3208FC8C}">
  <sheetPr codeName="Sheet11">
    <tabColor rgb="FFFAC2D7"/>
  </sheetPr>
  <dimension ref="A1:AB33"/>
  <sheetViews>
    <sheetView topLeftCell="B1" zoomScale="80" zoomScaleNormal="90" workbookViewId="0">
      <selection activeCell="J7" sqref="J7"/>
    </sheetView>
  </sheetViews>
  <sheetFormatPr defaultColWidth="8.7109375" defaultRowHeight="15" x14ac:dyDescent="0.25"/>
  <cols>
    <col min="1" max="1" width="8.7109375" style="40"/>
    <col min="2" max="3" width="12.85546875" style="40" customWidth="1"/>
    <col min="4" max="4" width="6" style="40" customWidth="1"/>
    <col min="5" max="5" width="8.7109375" style="40"/>
    <col min="6" max="6" width="13.140625" style="40" bestFit="1" customWidth="1"/>
    <col min="7" max="7" width="8.7109375" style="40"/>
    <col min="8" max="8" width="10" style="40" customWidth="1"/>
    <col min="9" max="9" width="8.85546875" style="40" bestFit="1" customWidth="1"/>
    <col min="10" max="10" width="9.85546875" style="40" customWidth="1"/>
    <col min="11" max="11" width="11" style="40" bestFit="1" customWidth="1"/>
    <col min="12" max="12" width="10.140625" style="40" customWidth="1"/>
    <col min="13" max="13" width="10.5703125" style="40" customWidth="1"/>
    <col min="14" max="14" width="9.28515625" style="40" customWidth="1"/>
    <col min="15" max="15" width="11" style="40" customWidth="1"/>
    <col min="16" max="16" width="9.28515625" style="40" customWidth="1"/>
    <col min="17" max="17" width="10.140625" style="40" customWidth="1"/>
    <col min="18" max="18" width="9.28515625" style="40" customWidth="1"/>
    <col min="19" max="19" width="11" style="40" customWidth="1"/>
    <col min="20" max="20" width="9.28515625" style="40" customWidth="1"/>
    <col min="21" max="21" width="11.28515625" style="40" customWidth="1"/>
    <col min="22" max="22" width="10.85546875" style="40" customWidth="1"/>
    <col min="23" max="23" width="11.140625" style="41" customWidth="1"/>
    <col min="24" max="25" width="8.7109375" style="40"/>
    <col min="26" max="30" width="8.7109375" style="40" customWidth="1"/>
    <col min="31" max="16384" width="8.7109375" style="40"/>
  </cols>
  <sheetData>
    <row r="1" spans="1:28" ht="4.5" customHeight="1" thickBot="1" x14ac:dyDescent="0.3"/>
    <row r="2" spans="1:28" ht="29.1" customHeight="1" thickBot="1" x14ac:dyDescent="0.3">
      <c r="A2" s="231" t="s">
        <v>17</v>
      </c>
      <c r="B2" s="232"/>
      <c r="C2" s="232"/>
      <c r="D2" s="232"/>
      <c r="E2" s="233"/>
      <c r="F2" s="237">
        <f>COUNTIF(J7:U33,"Completed")/81</f>
        <v>1.2345679012345678E-2</v>
      </c>
      <c r="G2" s="239"/>
      <c r="H2" s="252" t="s">
        <v>28</v>
      </c>
      <c r="I2" s="254">
        <f>COUNTIF(J7:U33,H2)/81</f>
        <v>0</v>
      </c>
      <c r="J2" s="252" t="s">
        <v>21</v>
      </c>
      <c r="K2" s="315">
        <f>COUNTIF(J7:U33,J2)/81</f>
        <v>1.2345679012345678E-2</v>
      </c>
      <c r="L2" s="252" t="s">
        <v>22</v>
      </c>
      <c r="M2" s="317">
        <f>COUNTIF(J7:U33,L2)/81</f>
        <v>0</v>
      </c>
      <c r="N2" s="293"/>
      <c r="O2" s="258"/>
      <c r="P2" s="258"/>
      <c r="Q2" s="258"/>
      <c r="R2" s="258"/>
      <c r="S2" s="258"/>
      <c r="T2" s="258"/>
      <c r="U2" s="258"/>
      <c r="V2" s="258"/>
      <c r="W2" s="259"/>
    </row>
    <row r="3" spans="1:28" ht="29.45" customHeight="1" thickBot="1" x14ac:dyDescent="0.3">
      <c r="A3" s="309"/>
      <c r="B3" s="310"/>
      <c r="C3" s="310"/>
      <c r="D3" s="310"/>
      <c r="E3" s="311"/>
      <c r="F3" s="238"/>
      <c r="G3" s="312"/>
      <c r="H3" s="313"/>
      <c r="I3" s="314"/>
      <c r="J3" s="253"/>
      <c r="K3" s="316"/>
      <c r="L3" s="252"/>
      <c r="M3" s="318"/>
      <c r="N3" s="294"/>
      <c r="O3" s="295"/>
      <c r="P3" s="295"/>
      <c r="Q3" s="295"/>
      <c r="R3" s="295"/>
      <c r="S3" s="295"/>
      <c r="T3" s="295"/>
      <c r="U3" s="295"/>
      <c r="V3" s="295"/>
      <c r="W3" s="296"/>
    </row>
    <row r="4" spans="1:28" ht="15" customHeight="1" thickBot="1" x14ac:dyDescent="0.3">
      <c r="A4" s="418" t="s">
        <v>0</v>
      </c>
      <c r="B4" s="419"/>
      <c r="C4" s="419"/>
      <c r="D4" s="419"/>
      <c r="E4" s="419"/>
      <c r="F4" s="419"/>
      <c r="G4" s="419"/>
      <c r="H4" s="419"/>
      <c r="I4" s="440"/>
      <c r="J4" s="355" t="s">
        <v>2</v>
      </c>
      <c r="K4" s="356"/>
      <c r="L4" s="356"/>
      <c r="M4" s="357"/>
      <c r="N4" s="358" t="s">
        <v>4</v>
      </c>
      <c r="O4" s="359"/>
      <c r="P4" s="359"/>
      <c r="Q4" s="360"/>
      <c r="R4" s="361" t="s">
        <v>5</v>
      </c>
      <c r="S4" s="362"/>
      <c r="T4" s="362"/>
      <c r="U4" s="363"/>
      <c r="V4" s="280" t="s">
        <v>16</v>
      </c>
      <c r="W4" s="319" t="s">
        <v>15</v>
      </c>
    </row>
    <row r="5" spans="1:28" ht="21.6" customHeight="1" thickBot="1" x14ac:dyDescent="0.3">
      <c r="A5" s="421"/>
      <c r="B5" s="422"/>
      <c r="C5" s="422"/>
      <c r="D5" s="422"/>
      <c r="E5" s="422"/>
      <c r="F5" s="422"/>
      <c r="G5" s="422"/>
      <c r="H5" s="422"/>
      <c r="I5" s="441"/>
      <c r="J5" s="291" t="s">
        <v>3</v>
      </c>
      <c r="K5" s="291" t="s">
        <v>19</v>
      </c>
      <c r="L5" s="291" t="s">
        <v>13</v>
      </c>
      <c r="M5" s="291" t="s">
        <v>18</v>
      </c>
      <c r="N5" s="283" t="s">
        <v>3</v>
      </c>
      <c r="O5" s="283" t="s">
        <v>19</v>
      </c>
      <c r="P5" s="283" t="s">
        <v>13</v>
      </c>
      <c r="Q5" s="283" t="s">
        <v>18</v>
      </c>
      <c r="R5" s="287" t="s">
        <v>3</v>
      </c>
      <c r="S5" s="287" t="s">
        <v>19</v>
      </c>
      <c r="T5" s="287" t="s">
        <v>13</v>
      </c>
      <c r="U5" s="287" t="s">
        <v>18</v>
      </c>
      <c r="V5" s="281"/>
      <c r="W5" s="320"/>
    </row>
    <row r="6" spans="1:28" ht="30" customHeight="1" thickBot="1" x14ac:dyDescent="0.3">
      <c r="A6" s="437" t="s">
        <v>12</v>
      </c>
      <c r="B6" s="438"/>
      <c r="C6" s="123"/>
      <c r="D6" s="124" t="s">
        <v>202</v>
      </c>
      <c r="E6" s="439" t="s">
        <v>1</v>
      </c>
      <c r="F6" s="439"/>
      <c r="G6" s="439"/>
      <c r="H6" s="439"/>
      <c r="I6" s="439"/>
      <c r="J6" s="365"/>
      <c r="K6" s="365"/>
      <c r="L6" s="365"/>
      <c r="M6" s="365"/>
      <c r="N6" s="328"/>
      <c r="O6" s="328"/>
      <c r="P6" s="328"/>
      <c r="Q6" s="328"/>
      <c r="R6" s="344"/>
      <c r="S6" s="344"/>
      <c r="T6" s="344"/>
      <c r="U6" s="344"/>
      <c r="V6" s="282"/>
      <c r="W6" s="321"/>
      <c r="AA6" s="42"/>
      <c r="AB6" s="43"/>
    </row>
    <row r="7" spans="1:28" ht="27" customHeight="1" x14ac:dyDescent="0.25">
      <c r="A7" s="442" t="s">
        <v>185</v>
      </c>
      <c r="B7" s="443"/>
      <c r="C7" s="446" t="s">
        <v>82</v>
      </c>
      <c r="D7" s="54">
        <v>17</v>
      </c>
      <c r="E7" s="424" t="s">
        <v>112</v>
      </c>
      <c r="F7" s="424"/>
      <c r="G7" s="424"/>
      <c r="H7" s="424"/>
      <c r="I7" s="334"/>
      <c r="J7" s="48" t="s">
        <v>8</v>
      </c>
      <c r="K7" s="21" t="s">
        <v>20</v>
      </c>
      <c r="L7" s="49"/>
      <c r="M7" s="119" t="s">
        <v>21</v>
      </c>
      <c r="N7" s="48" t="s">
        <v>6</v>
      </c>
      <c r="O7" s="21"/>
      <c r="P7" s="49"/>
      <c r="Q7" s="119"/>
      <c r="R7" s="48" t="s">
        <v>6</v>
      </c>
      <c r="S7" s="21"/>
      <c r="T7" s="49"/>
      <c r="U7" s="26"/>
      <c r="V7" s="50">
        <f>COUNTIF(J7:U7,"completed")/3</f>
        <v>0.33333333333333331</v>
      </c>
      <c r="W7" s="47">
        <f>(_xlfn.XLOOKUP(M7,working!$R$3:$R$5,working!$S$3:$S$5,"0")+_xlfn.XLOOKUP(Q7,working!$R$3:$R$5,working!$S$3:$S$5,"0")+_xlfn.XLOOKUP(U7,working!$R$3:$R$5,working!$S$3:$S$5,"0"))/15</f>
        <v>0.26666666666666666</v>
      </c>
      <c r="AA7" s="42"/>
    </row>
    <row r="8" spans="1:28" ht="27" customHeight="1" x14ac:dyDescent="0.25">
      <c r="A8" s="433"/>
      <c r="B8" s="444"/>
      <c r="C8" s="447"/>
      <c r="D8" s="54">
        <v>18</v>
      </c>
      <c r="E8" s="424" t="s">
        <v>113</v>
      </c>
      <c r="F8" s="424"/>
      <c r="G8" s="424"/>
      <c r="H8" s="424"/>
      <c r="I8" s="334"/>
      <c r="J8" s="48" t="s">
        <v>6</v>
      </c>
      <c r="K8" s="21"/>
      <c r="L8" s="49"/>
      <c r="M8" s="119"/>
      <c r="N8" s="48" t="s">
        <v>6</v>
      </c>
      <c r="O8" s="21"/>
      <c r="P8" s="49"/>
      <c r="Q8" s="26"/>
      <c r="R8" s="48" t="s">
        <v>6</v>
      </c>
      <c r="S8" s="21"/>
      <c r="T8" s="49"/>
      <c r="U8" s="26"/>
      <c r="V8" s="50">
        <f t="shared" ref="V8:V33" si="0">COUNTIF(J8:U8,"completed")/3</f>
        <v>0</v>
      </c>
      <c r="W8" s="47">
        <f>(_xlfn.XLOOKUP(M8,working!$R$3:$R$5,working!$S$3:$S$5,"0")+_xlfn.XLOOKUP(Q8,working!$R$3:$R$5,working!$S$3:$S$5,"0")+_xlfn.XLOOKUP(U8,working!$R$3:$R$5,working!$S$3:$S$5,"0"))/15</f>
        <v>0</v>
      </c>
      <c r="AA8" s="42"/>
    </row>
    <row r="9" spans="1:28" ht="27" customHeight="1" x14ac:dyDescent="0.25">
      <c r="A9" s="433"/>
      <c r="B9" s="444"/>
      <c r="C9" s="447"/>
      <c r="D9" s="54">
        <v>19</v>
      </c>
      <c r="E9" s="378" t="s">
        <v>113</v>
      </c>
      <c r="F9" s="378"/>
      <c r="G9" s="378"/>
      <c r="H9" s="378"/>
      <c r="I9" s="374"/>
      <c r="J9" s="48" t="s">
        <v>6</v>
      </c>
      <c r="K9" s="21"/>
      <c r="L9" s="49"/>
      <c r="M9" s="119"/>
      <c r="N9" s="48" t="s">
        <v>6</v>
      </c>
      <c r="O9" s="21"/>
      <c r="P9" s="49"/>
      <c r="Q9" s="27"/>
      <c r="R9" s="48" t="s">
        <v>6</v>
      </c>
      <c r="S9" s="21"/>
      <c r="T9" s="49"/>
      <c r="U9" s="26"/>
      <c r="V9" s="50">
        <f t="shared" si="0"/>
        <v>0</v>
      </c>
      <c r="W9" s="47">
        <f>(_xlfn.XLOOKUP(M9,working!$R$3:$R$5,working!$S$3:$S$5,"0")+_xlfn.XLOOKUP(Q9,working!$R$3:$R$5,working!$S$3:$S$5,"0")+_xlfn.XLOOKUP(U9,working!$R$3:$R$5,working!$S$3:$S$5,"0"))/15</f>
        <v>0</v>
      </c>
      <c r="AA9" s="42"/>
    </row>
    <row r="10" spans="1:28" ht="27" customHeight="1" x14ac:dyDescent="0.25">
      <c r="A10" s="433"/>
      <c r="B10" s="444"/>
      <c r="C10" s="447"/>
      <c r="D10" s="54">
        <v>20</v>
      </c>
      <c r="E10" s="378" t="s">
        <v>114</v>
      </c>
      <c r="F10" s="378"/>
      <c r="G10" s="378"/>
      <c r="H10" s="378"/>
      <c r="I10" s="374"/>
      <c r="J10" s="48" t="s">
        <v>6</v>
      </c>
      <c r="K10" s="21"/>
      <c r="L10" s="49"/>
      <c r="M10" s="119"/>
      <c r="N10" s="48" t="s">
        <v>6</v>
      </c>
      <c r="O10" s="21"/>
      <c r="P10" s="49"/>
      <c r="Q10" s="27"/>
      <c r="R10" s="48" t="s">
        <v>6</v>
      </c>
      <c r="S10" s="21"/>
      <c r="T10" s="49"/>
      <c r="U10" s="26"/>
      <c r="V10" s="50">
        <f t="shared" si="0"/>
        <v>0</v>
      </c>
      <c r="W10" s="47">
        <f>(_xlfn.XLOOKUP(M10,working!$R$3:$R$5,working!$S$3:$S$5,"0")+_xlfn.XLOOKUP(Q10,working!$R$3:$R$5,working!$S$3:$S$5,"0")+_xlfn.XLOOKUP(U10,working!$R$3:$R$5,working!$S$3:$S$5,"0"))/15</f>
        <v>0</v>
      </c>
      <c r="AA10" s="42"/>
    </row>
    <row r="11" spans="1:28" ht="27" customHeight="1" x14ac:dyDescent="0.25">
      <c r="A11" s="433"/>
      <c r="B11" s="444"/>
      <c r="C11" s="447"/>
      <c r="D11" s="54">
        <v>21</v>
      </c>
      <c r="E11" s="378" t="s">
        <v>115</v>
      </c>
      <c r="F11" s="378"/>
      <c r="G11" s="378"/>
      <c r="H11" s="378"/>
      <c r="I11" s="374"/>
      <c r="J11" s="48" t="s">
        <v>6</v>
      </c>
      <c r="K11" s="21"/>
      <c r="L11" s="49"/>
      <c r="M11" s="119"/>
      <c r="N11" s="48" t="s">
        <v>6</v>
      </c>
      <c r="O11" s="21"/>
      <c r="P11" s="49"/>
      <c r="Q11" s="27"/>
      <c r="R11" s="48" t="s">
        <v>6</v>
      </c>
      <c r="S11" s="21"/>
      <c r="T11" s="49"/>
      <c r="U11" s="26"/>
      <c r="V11" s="50">
        <f t="shared" si="0"/>
        <v>0</v>
      </c>
      <c r="W11" s="47">
        <f>(_xlfn.XLOOKUP(M11,working!$R$3:$R$5,working!$S$3:$S$5,"0")+_xlfn.XLOOKUP(Q11,working!$R$3:$R$5,working!$S$3:$S$5,"0")+_xlfn.XLOOKUP(U11,working!$R$3:$R$5,working!$S$3:$S$5,"0"))/15</f>
        <v>0</v>
      </c>
      <c r="AA11" s="42"/>
    </row>
    <row r="12" spans="1:28" ht="27" customHeight="1" x14ac:dyDescent="0.25">
      <c r="A12" s="433"/>
      <c r="B12" s="444"/>
      <c r="C12" s="447"/>
      <c r="D12" s="54">
        <v>22</v>
      </c>
      <c r="E12" s="378" t="s">
        <v>116</v>
      </c>
      <c r="F12" s="378"/>
      <c r="G12" s="378"/>
      <c r="H12" s="378"/>
      <c r="I12" s="374"/>
      <c r="J12" s="48" t="s">
        <v>6</v>
      </c>
      <c r="K12" s="21"/>
      <c r="L12" s="49"/>
      <c r="M12" s="119"/>
      <c r="N12" s="48" t="s">
        <v>6</v>
      </c>
      <c r="O12" s="21"/>
      <c r="P12" s="49"/>
      <c r="Q12" s="27"/>
      <c r="R12" s="48" t="s">
        <v>6</v>
      </c>
      <c r="S12" s="21"/>
      <c r="T12" s="49"/>
      <c r="U12" s="26"/>
      <c r="V12" s="50">
        <f t="shared" si="0"/>
        <v>0</v>
      </c>
      <c r="W12" s="47">
        <f>(_xlfn.XLOOKUP(M12,working!$R$3:$R$5,working!$S$3:$S$5,"0")+_xlfn.XLOOKUP(Q12,working!$R$3:$R$5,working!$S$3:$S$5,"0")+_xlfn.XLOOKUP(U12,working!$R$3:$R$5,working!$S$3:$S$5,"0"))/15</f>
        <v>0</v>
      </c>
      <c r="AA12" s="42"/>
    </row>
    <row r="13" spans="1:28" ht="27" customHeight="1" x14ac:dyDescent="0.25">
      <c r="A13" s="433"/>
      <c r="B13" s="444"/>
      <c r="C13" s="447"/>
      <c r="D13" s="54">
        <v>23</v>
      </c>
      <c r="E13" s="378" t="s">
        <v>117</v>
      </c>
      <c r="F13" s="378"/>
      <c r="G13" s="378"/>
      <c r="H13" s="378"/>
      <c r="I13" s="374"/>
      <c r="J13" s="48" t="s">
        <v>6</v>
      </c>
      <c r="K13" s="21"/>
      <c r="L13" s="49"/>
      <c r="M13" s="119"/>
      <c r="N13" s="48" t="s">
        <v>6</v>
      </c>
      <c r="O13" s="21"/>
      <c r="P13" s="49"/>
      <c r="Q13" s="27"/>
      <c r="R13" s="48" t="s">
        <v>6</v>
      </c>
      <c r="S13" s="21"/>
      <c r="T13" s="49"/>
      <c r="U13" s="26"/>
      <c r="V13" s="50">
        <f t="shared" si="0"/>
        <v>0</v>
      </c>
      <c r="W13" s="47">
        <f>(_xlfn.XLOOKUP(M13,working!$R$3:$R$5,working!$S$3:$S$5,"0")+_xlfn.XLOOKUP(Q13,working!$R$3:$R$5,working!$S$3:$S$5,"0")+_xlfn.XLOOKUP(U13,working!$R$3:$R$5,working!$S$3:$S$5,"0"))/15</f>
        <v>0</v>
      </c>
      <c r="AA13" s="42"/>
    </row>
    <row r="14" spans="1:28" ht="27" customHeight="1" x14ac:dyDescent="0.25">
      <c r="A14" s="433"/>
      <c r="B14" s="444"/>
      <c r="C14" s="447"/>
      <c r="D14" s="54">
        <v>24</v>
      </c>
      <c r="E14" s="378" t="s">
        <v>118</v>
      </c>
      <c r="F14" s="378"/>
      <c r="G14" s="378"/>
      <c r="H14" s="378"/>
      <c r="I14" s="374"/>
      <c r="J14" s="48" t="s">
        <v>6</v>
      </c>
      <c r="K14" s="21"/>
      <c r="L14" s="49"/>
      <c r="M14" s="119"/>
      <c r="N14" s="48" t="s">
        <v>6</v>
      </c>
      <c r="O14" s="21"/>
      <c r="P14" s="49"/>
      <c r="Q14" s="27"/>
      <c r="R14" s="48" t="s">
        <v>6</v>
      </c>
      <c r="S14" s="21"/>
      <c r="T14" s="49"/>
      <c r="U14" s="26"/>
      <c r="V14" s="50">
        <f t="shared" si="0"/>
        <v>0</v>
      </c>
      <c r="W14" s="47">
        <f>(_xlfn.XLOOKUP(M14,working!$R$3:$R$5,working!$S$3:$S$5,"0")+_xlfn.XLOOKUP(Q14,working!$R$3:$R$5,working!$S$3:$S$5,"0")+_xlfn.XLOOKUP(U14,working!$R$3:$R$5,working!$S$3:$S$5,"0"))/15</f>
        <v>0</v>
      </c>
      <c r="AA14" s="42"/>
    </row>
    <row r="15" spans="1:28" ht="27" customHeight="1" x14ac:dyDescent="0.25">
      <c r="A15" s="433"/>
      <c r="B15" s="444"/>
      <c r="C15" s="447"/>
      <c r="D15" s="54">
        <v>25</v>
      </c>
      <c r="E15" s="378" t="s">
        <v>119</v>
      </c>
      <c r="F15" s="378"/>
      <c r="G15" s="378"/>
      <c r="H15" s="378"/>
      <c r="I15" s="374"/>
      <c r="J15" s="48" t="s">
        <v>6</v>
      </c>
      <c r="K15" s="21"/>
      <c r="L15" s="49"/>
      <c r="M15" s="119"/>
      <c r="N15" s="48" t="s">
        <v>6</v>
      </c>
      <c r="O15" s="21"/>
      <c r="P15" s="49"/>
      <c r="Q15" s="27"/>
      <c r="R15" s="48" t="s">
        <v>6</v>
      </c>
      <c r="S15" s="21"/>
      <c r="T15" s="49"/>
      <c r="U15" s="26"/>
      <c r="V15" s="50">
        <f t="shared" si="0"/>
        <v>0</v>
      </c>
      <c r="W15" s="47">
        <f>(_xlfn.XLOOKUP(M15,working!$R$3:$R$5,working!$S$3:$S$5,"0")+_xlfn.XLOOKUP(Q15,working!$R$3:$R$5,working!$S$3:$S$5,"0")+_xlfn.XLOOKUP(U15,working!$R$3:$R$5,working!$S$3:$S$5,"0"))/15</f>
        <v>0</v>
      </c>
    </row>
    <row r="16" spans="1:28" ht="27" customHeight="1" x14ac:dyDescent="0.25">
      <c r="A16" s="433"/>
      <c r="B16" s="444"/>
      <c r="C16" s="447"/>
      <c r="D16" s="54">
        <v>26</v>
      </c>
      <c r="E16" s="378" t="s">
        <v>120</v>
      </c>
      <c r="F16" s="378"/>
      <c r="G16" s="378"/>
      <c r="H16" s="378"/>
      <c r="I16" s="374"/>
      <c r="J16" s="48" t="s">
        <v>6</v>
      </c>
      <c r="K16" s="21"/>
      <c r="L16" s="49"/>
      <c r="M16" s="119"/>
      <c r="N16" s="48" t="s">
        <v>6</v>
      </c>
      <c r="O16" s="21"/>
      <c r="P16" s="49"/>
      <c r="Q16" s="27"/>
      <c r="R16" s="48" t="s">
        <v>6</v>
      </c>
      <c r="S16" s="21"/>
      <c r="T16" s="49"/>
      <c r="U16" s="26"/>
      <c r="V16" s="50">
        <f t="shared" si="0"/>
        <v>0</v>
      </c>
      <c r="W16" s="47">
        <f>(_xlfn.XLOOKUP(M16,working!$R$3:$R$5,working!$S$3:$S$5,"0")+_xlfn.XLOOKUP(Q16,working!$R$3:$R$5,working!$S$3:$S$5,"0")+_xlfn.XLOOKUP(U16,working!$R$3:$R$5,working!$S$3:$S$5,"0"))/15</f>
        <v>0</v>
      </c>
    </row>
    <row r="17" spans="1:23" ht="27" customHeight="1" x14ac:dyDescent="0.25">
      <c r="A17" s="433"/>
      <c r="B17" s="444"/>
      <c r="C17" s="447"/>
      <c r="D17" s="54">
        <v>27</v>
      </c>
      <c r="E17" s="378" t="s">
        <v>121</v>
      </c>
      <c r="F17" s="378"/>
      <c r="G17" s="378"/>
      <c r="H17" s="378"/>
      <c r="I17" s="374"/>
      <c r="J17" s="48" t="s">
        <v>6</v>
      </c>
      <c r="K17" s="21"/>
      <c r="L17" s="49"/>
      <c r="M17" s="119"/>
      <c r="N17" s="48" t="s">
        <v>6</v>
      </c>
      <c r="O17" s="21"/>
      <c r="P17" s="49"/>
      <c r="Q17" s="27"/>
      <c r="R17" s="48" t="s">
        <v>6</v>
      </c>
      <c r="S17" s="21"/>
      <c r="T17" s="49"/>
      <c r="U17" s="26"/>
      <c r="V17" s="50">
        <f t="shared" si="0"/>
        <v>0</v>
      </c>
      <c r="W17" s="47">
        <f>(_xlfn.XLOOKUP(M17,working!$R$3:$R$5,working!$S$3:$S$5,"0")+_xlfn.XLOOKUP(Q17,working!$R$3:$R$5,working!$S$3:$S$5,"0")+_xlfn.XLOOKUP(U17,working!$R$3:$R$5,working!$S$3:$S$5,"0"))/15</f>
        <v>0</v>
      </c>
    </row>
    <row r="18" spans="1:23" ht="27" customHeight="1" x14ac:dyDescent="0.25">
      <c r="A18" s="433"/>
      <c r="B18" s="444"/>
      <c r="C18" s="447"/>
      <c r="D18" s="54">
        <v>28</v>
      </c>
      <c r="E18" s="378" t="s">
        <v>122</v>
      </c>
      <c r="F18" s="378"/>
      <c r="G18" s="378"/>
      <c r="H18" s="378"/>
      <c r="I18" s="374"/>
      <c r="J18" s="48" t="s">
        <v>6</v>
      </c>
      <c r="K18" s="21"/>
      <c r="L18" s="49"/>
      <c r="M18" s="119"/>
      <c r="N18" s="48" t="s">
        <v>6</v>
      </c>
      <c r="O18" s="21"/>
      <c r="P18" s="49"/>
      <c r="Q18" s="27"/>
      <c r="R18" s="48" t="s">
        <v>6</v>
      </c>
      <c r="S18" s="21"/>
      <c r="T18" s="49"/>
      <c r="U18" s="26"/>
      <c r="V18" s="50">
        <f t="shared" si="0"/>
        <v>0</v>
      </c>
      <c r="W18" s="47">
        <f>(_xlfn.XLOOKUP(M18,working!$R$3:$R$5,working!$S$3:$S$5,"0")+_xlfn.XLOOKUP(Q18,working!$R$3:$R$5,working!$S$3:$S$5,"0")+_xlfn.XLOOKUP(U18,working!$R$3:$R$5,working!$S$3:$S$5,"0"))/15</f>
        <v>0</v>
      </c>
    </row>
    <row r="19" spans="1:23" ht="27" customHeight="1" x14ac:dyDescent="0.25">
      <c r="A19" s="433"/>
      <c r="B19" s="444"/>
      <c r="C19" s="118" t="s">
        <v>83</v>
      </c>
      <c r="D19" s="54">
        <v>29</v>
      </c>
      <c r="E19" s="378" t="s">
        <v>123</v>
      </c>
      <c r="F19" s="378"/>
      <c r="G19" s="378"/>
      <c r="H19" s="378"/>
      <c r="I19" s="374"/>
      <c r="J19" s="48" t="s">
        <v>6</v>
      </c>
      <c r="K19" s="21"/>
      <c r="L19" s="49"/>
      <c r="M19" s="119"/>
      <c r="N19" s="48" t="s">
        <v>6</v>
      </c>
      <c r="O19" s="21"/>
      <c r="P19" s="49"/>
      <c r="Q19" s="27"/>
      <c r="R19" s="48" t="s">
        <v>6</v>
      </c>
      <c r="S19" s="21"/>
      <c r="T19" s="49"/>
      <c r="U19" s="26"/>
      <c r="V19" s="50">
        <f t="shared" si="0"/>
        <v>0</v>
      </c>
      <c r="W19" s="47">
        <f>(_xlfn.XLOOKUP(M19,working!$R$3:$R$5,working!$S$3:$S$5,"0")+_xlfn.XLOOKUP(Q19,working!$R$3:$R$5,working!$S$3:$S$5,"0")+_xlfn.XLOOKUP(U19,working!$R$3:$R$5,working!$S$3:$S$5,"0"))/15</f>
        <v>0</v>
      </c>
    </row>
    <row r="20" spans="1:23" ht="27" customHeight="1" x14ac:dyDescent="0.25">
      <c r="A20" s="433"/>
      <c r="B20" s="444"/>
      <c r="C20" s="447" t="s">
        <v>84</v>
      </c>
      <c r="D20" s="54">
        <v>30</v>
      </c>
      <c r="E20" s="378" t="s">
        <v>124</v>
      </c>
      <c r="F20" s="378"/>
      <c r="G20" s="378"/>
      <c r="H20" s="378"/>
      <c r="I20" s="374"/>
      <c r="J20" s="48" t="s">
        <v>6</v>
      </c>
      <c r="K20" s="21"/>
      <c r="L20" s="49"/>
      <c r="M20" s="119"/>
      <c r="N20" s="48" t="s">
        <v>6</v>
      </c>
      <c r="O20" s="21"/>
      <c r="P20" s="49"/>
      <c r="Q20" s="27"/>
      <c r="R20" s="48" t="s">
        <v>6</v>
      </c>
      <c r="S20" s="21"/>
      <c r="T20" s="49"/>
      <c r="U20" s="26"/>
      <c r="V20" s="50">
        <f t="shared" si="0"/>
        <v>0</v>
      </c>
      <c r="W20" s="47">
        <f>(_xlfn.XLOOKUP(M20,working!$R$3:$R$5,working!$S$3:$S$5,"0")+_xlfn.XLOOKUP(Q20,working!$R$3:$R$5,working!$S$3:$S$5,"0")+_xlfn.XLOOKUP(U20,working!$R$3:$R$5,working!$S$3:$S$5,"0"))/15</f>
        <v>0</v>
      </c>
    </row>
    <row r="21" spans="1:23" ht="27" customHeight="1" x14ac:dyDescent="0.25">
      <c r="A21" s="433"/>
      <c r="B21" s="444"/>
      <c r="C21" s="447"/>
      <c r="D21" s="54">
        <v>31</v>
      </c>
      <c r="E21" s="378" t="s">
        <v>125</v>
      </c>
      <c r="F21" s="378"/>
      <c r="G21" s="378"/>
      <c r="H21" s="378"/>
      <c r="I21" s="374"/>
      <c r="J21" s="48" t="s">
        <v>6</v>
      </c>
      <c r="K21" s="21"/>
      <c r="L21" s="49"/>
      <c r="M21" s="119"/>
      <c r="N21" s="48" t="s">
        <v>6</v>
      </c>
      <c r="O21" s="21"/>
      <c r="P21" s="49"/>
      <c r="Q21" s="27"/>
      <c r="R21" s="48" t="s">
        <v>6</v>
      </c>
      <c r="S21" s="21"/>
      <c r="T21" s="49"/>
      <c r="U21" s="26"/>
      <c r="V21" s="50">
        <f t="shared" si="0"/>
        <v>0</v>
      </c>
      <c r="W21" s="47">
        <f>(_xlfn.XLOOKUP(M21,working!$R$3:$R$5,working!$S$3:$S$5,"0")+_xlfn.XLOOKUP(Q21,working!$R$3:$R$5,working!$S$3:$S$5,"0")+_xlfn.XLOOKUP(U21,working!$R$3:$R$5,working!$S$3:$S$5,"0"))/15</f>
        <v>0</v>
      </c>
    </row>
    <row r="22" spans="1:23" ht="27" customHeight="1" x14ac:dyDescent="0.25">
      <c r="A22" s="433"/>
      <c r="B22" s="444"/>
      <c r="C22" s="447"/>
      <c r="D22" s="54">
        <v>32</v>
      </c>
      <c r="E22" s="378" t="s">
        <v>126</v>
      </c>
      <c r="F22" s="378"/>
      <c r="G22" s="378"/>
      <c r="H22" s="378"/>
      <c r="I22" s="374"/>
      <c r="J22" s="48" t="s">
        <v>6</v>
      </c>
      <c r="K22" s="21"/>
      <c r="L22" s="49"/>
      <c r="M22" s="119"/>
      <c r="N22" s="48" t="s">
        <v>6</v>
      </c>
      <c r="O22" s="21"/>
      <c r="P22" s="49"/>
      <c r="Q22" s="27"/>
      <c r="R22" s="48" t="s">
        <v>6</v>
      </c>
      <c r="S22" s="21"/>
      <c r="T22" s="49"/>
      <c r="U22" s="26"/>
      <c r="V22" s="50">
        <f t="shared" si="0"/>
        <v>0</v>
      </c>
      <c r="W22" s="47">
        <f>(_xlfn.XLOOKUP(M22,working!$R$3:$R$5,working!$S$3:$S$5,"0")+_xlfn.XLOOKUP(Q22,working!$R$3:$R$5,working!$S$3:$S$5,"0")+_xlfn.XLOOKUP(U22,working!$R$3:$R$5,working!$S$3:$S$5,"0"))/15</f>
        <v>0</v>
      </c>
    </row>
    <row r="23" spans="1:23" ht="27" customHeight="1" x14ac:dyDescent="0.25">
      <c r="A23" s="433"/>
      <c r="B23" s="444"/>
      <c r="C23" s="447"/>
      <c r="D23" s="54">
        <v>33</v>
      </c>
      <c r="E23" s="378" t="s">
        <v>127</v>
      </c>
      <c r="F23" s="378"/>
      <c r="G23" s="378"/>
      <c r="H23" s="378"/>
      <c r="I23" s="374"/>
      <c r="J23" s="48" t="s">
        <v>6</v>
      </c>
      <c r="K23" s="21"/>
      <c r="L23" s="49"/>
      <c r="M23" s="119"/>
      <c r="N23" s="48" t="s">
        <v>6</v>
      </c>
      <c r="O23" s="21"/>
      <c r="P23" s="49"/>
      <c r="Q23" s="27"/>
      <c r="R23" s="48" t="s">
        <v>6</v>
      </c>
      <c r="S23" s="21"/>
      <c r="T23" s="49"/>
      <c r="U23" s="26"/>
      <c r="V23" s="50">
        <f t="shared" si="0"/>
        <v>0</v>
      </c>
      <c r="W23" s="47">
        <f>(_xlfn.XLOOKUP(M23,working!$R$3:$R$5,working!$S$3:$S$5,"0")+_xlfn.XLOOKUP(Q23,working!$R$3:$R$5,working!$S$3:$S$5,"0")+_xlfn.XLOOKUP(U23,working!$R$3:$R$5,working!$S$3:$S$5,"0"))/15</f>
        <v>0</v>
      </c>
    </row>
    <row r="24" spans="1:23" ht="27" customHeight="1" x14ac:dyDescent="0.25">
      <c r="A24" s="433"/>
      <c r="B24" s="444"/>
      <c r="C24" s="447"/>
      <c r="D24" s="54">
        <v>34</v>
      </c>
      <c r="E24" s="378" t="s">
        <v>128</v>
      </c>
      <c r="F24" s="378"/>
      <c r="G24" s="378"/>
      <c r="H24" s="378"/>
      <c r="I24" s="374"/>
      <c r="J24" s="48" t="s">
        <v>6</v>
      </c>
      <c r="K24" s="21"/>
      <c r="L24" s="49"/>
      <c r="M24" s="119"/>
      <c r="N24" s="48" t="s">
        <v>6</v>
      </c>
      <c r="O24" s="21"/>
      <c r="P24" s="49"/>
      <c r="Q24" s="27"/>
      <c r="R24" s="48" t="s">
        <v>6</v>
      </c>
      <c r="S24" s="21"/>
      <c r="T24" s="49"/>
      <c r="U24" s="26"/>
      <c r="V24" s="50">
        <f t="shared" si="0"/>
        <v>0</v>
      </c>
      <c r="W24" s="47">
        <f>(_xlfn.XLOOKUP(M24,working!$R$3:$R$5,working!$S$3:$S$5,"0")+_xlfn.XLOOKUP(Q24,working!$R$3:$R$5,working!$S$3:$S$5,"0")+_xlfn.XLOOKUP(U24,working!$R$3:$R$5,working!$S$3:$S$5,"0"))/15</f>
        <v>0</v>
      </c>
    </row>
    <row r="25" spans="1:23" ht="27" customHeight="1" x14ac:dyDescent="0.25">
      <c r="A25" s="433"/>
      <c r="B25" s="444"/>
      <c r="C25" s="447"/>
      <c r="D25" s="54">
        <v>35</v>
      </c>
      <c r="E25" s="378" t="s">
        <v>129</v>
      </c>
      <c r="F25" s="378"/>
      <c r="G25" s="378"/>
      <c r="H25" s="378"/>
      <c r="I25" s="374"/>
      <c r="J25" s="48" t="s">
        <v>6</v>
      </c>
      <c r="K25" s="21"/>
      <c r="L25" s="49"/>
      <c r="M25" s="119"/>
      <c r="N25" s="48" t="s">
        <v>6</v>
      </c>
      <c r="O25" s="21"/>
      <c r="P25" s="49"/>
      <c r="Q25" s="27"/>
      <c r="R25" s="48" t="s">
        <v>6</v>
      </c>
      <c r="S25" s="21"/>
      <c r="T25" s="49"/>
      <c r="U25" s="26"/>
      <c r="V25" s="50">
        <f t="shared" si="0"/>
        <v>0</v>
      </c>
      <c r="W25" s="47">
        <f>(_xlfn.XLOOKUP(M25,working!$R$3:$R$5,working!$S$3:$S$5,"0")+_xlfn.XLOOKUP(Q25,working!$R$3:$R$5,working!$S$3:$S$5,"0")+_xlfn.XLOOKUP(U25,working!$R$3:$R$5,working!$S$3:$S$5,"0"))/15</f>
        <v>0</v>
      </c>
    </row>
    <row r="26" spans="1:23" ht="27" customHeight="1" x14ac:dyDescent="0.25">
      <c r="A26" s="433"/>
      <c r="B26" s="444"/>
      <c r="C26" s="447"/>
      <c r="D26" s="54">
        <v>36</v>
      </c>
      <c r="E26" s="378" t="s">
        <v>130</v>
      </c>
      <c r="F26" s="378"/>
      <c r="G26" s="378"/>
      <c r="H26" s="378"/>
      <c r="I26" s="374"/>
      <c r="J26" s="48" t="s">
        <v>6</v>
      </c>
      <c r="K26" s="21"/>
      <c r="L26" s="49"/>
      <c r="M26" s="119"/>
      <c r="N26" s="48" t="s">
        <v>6</v>
      </c>
      <c r="O26" s="21"/>
      <c r="P26" s="49"/>
      <c r="Q26" s="27"/>
      <c r="R26" s="48" t="s">
        <v>6</v>
      </c>
      <c r="S26" s="21"/>
      <c r="T26" s="49"/>
      <c r="U26" s="27"/>
      <c r="V26" s="50">
        <f t="shared" si="0"/>
        <v>0</v>
      </c>
      <c r="W26" s="47">
        <f>(_xlfn.XLOOKUP(M26,working!$R$3:$R$5,working!$S$3:$S$5,"0")+_xlfn.XLOOKUP(Q26,working!$R$3:$R$5,working!$S$3:$S$5,"0")+_xlfn.XLOOKUP(U26,working!$R$3:$R$5,working!$S$3:$S$5,"0"))/15</f>
        <v>0</v>
      </c>
    </row>
    <row r="27" spans="1:23" ht="27" customHeight="1" x14ac:dyDescent="0.25">
      <c r="A27" s="433"/>
      <c r="B27" s="444"/>
      <c r="C27" s="447"/>
      <c r="D27" s="54">
        <v>37</v>
      </c>
      <c r="E27" s="378" t="s">
        <v>131</v>
      </c>
      <c r="F27" s="378"/>
      <c r="G27" s="378"/>
      <c r="H27" s="378"/>
      <c r="I27" s="374"/>
      <c r="J27" s="48" t="s">
        <v>6</v>
      </c>
      <c r="K27" s="21"/>
      <c r="L27" s="49"/>
      <c r="M27" s="119"/>
      <c r="N27" s="48" t="s">
        <v>6</v>
      </c>
      <c r="O27" s="21"/>
      <c r="P27" s="49"/>
      <c r="Q27" s="27"/>
      <c r="R27" s="48" t="s">
        <v>6</v>
      </c>
      <c r="S27" s="21"/>
      <c r="T27" s="49"/>
      <c r="U27" s="27"/>
      <c r="V27" s="50">
        <f t="shared" si="0"/>
        <v>0</v>
      </c>
      <c r="W27" s="47">
        <f>(_xlfn.XLOOKUP(M27,working!$R$3:$R$5,working!$S$3:$S$5,"0")+_xlfn.XLOOKUP(Q27,working!$R$3:$R$5,working!$S$3:$S$5,"0")+_xlfn.XLOOKUP(U27,working!$R$3:$R$5,working!$S$3:$S$5,"0"))/15</f>
        <v>0</v>
      </c>
    </row>
    <row r="28" spans="1:23" ht="27" customHeight="1" x14ac:dyDescent="0.25">
      <c r="A28" s="433"/>
      <c r="B28" s="444"/>
      <c r="C28" s="447"/>
      <c r="D28" s="54">
        <v>38</v>
      </c>
      <c r="E28" s="378" t="s">
        <v>132</v>
      </c>
      <c r="F28" s="378"/>
      <c r="G28" s="378"/>
      <c r="H28" s="378"/>
      <c r="I28" s="374"/>
      <c r="J28" s="48" t="s">
        <v>6</v>
      </c>
      <c r="K28" s="21"/>
      <c r="L28" s="49"/>
      <c r="M28" s="119"/>
      <c r="N28" s="48" t="s">
        <v>6</v>
      </c>
      <c r="O28" s="21"/>
      <c r="P28" s="49"/>
      <c r="Q28" s="27"/>
      <c r="R28" s="48" t="s">
        <v>6</v>
      </c>
      <c r="S28" s="21"/>
      <c r="T28" s="49"/>
      <c r="U28" s="27"/>
      <c r="V28" s="50">
        <f t="shared" si="0"/>
        <v>0</v>
      </c>
      <c r="W28" s="47">
        <f>(_xlfn.XLOOKUP(M28,working!$R$3:$R$5,working!$S$3:$S$5,"0")+_xlfn.XLOOKUP(Q28,working!$R$3:$R$5,working!$S$3:$S$5,"0")+_xlfn.XLOOKUP(U28,working!$R$3:$R$5,working!$S$3:$S$5,"0"))/15</f>
        <v>0</v>
      </c>
    </row>
    <row r="29" spans="1:23" ht="27" customHeight="1" x14ac:dyDescent="0.25">
      <c r="A29" s="433"/>
      <c r="B29" s="444"/>
      <c r="C29" s="447"/>
      <c r="D29" s="54">
        <v>39</v>
      </c>
      <c r="E29" s="378" t="s">
        <v>133</v>
      </c>
      <c r="F29" s="378"/>
      <c r="G29" s="378"/>
      <c r="H29" s="378"/>
      <c r="I29" s="374"/>
      <c r="J29" s="48" t="s">
        <v>6</v>
      </c>
      <c r="K29" s="21"/>
      <c r="L29" s="49"/>
      <c r="M29" s="119"/>
      <c r="N29" s="48" t="s">
        <v>6</v>
      </c>
      <c r="O29" s="21"/>
      <c r="P29" s="49"/>
      <c r="Q29" s="27"/>
      <c r="R29" s="48" t="s">
        <v>6</v>
      </c>
      <c r="S29" s="21"/>
      <c r="T29" s="49"/>
      <c r="U29" s="27"/>
      <c r="V29" s="50">
        <f t="shared" si="0"/>
        <v>0</v>
      </c>
      <c r="W29" s="47">
        <f>(_xlfn.XLOOKUP(M29,working!$R$3:$R$5,working!$S$3:$S$5,"0")+_xlfn.XLOOKUP(Q29,working!$R$3:$R$5,working!$S$3:$S$5,"0")+_xlfn.XLOOKUP(U29,working!$R$3:$R$5,working!$S$3:$S$5,"0"))/15</f>
        <v>0</v>
      </c>
    </row>
    <row r="30" spans="1:23" ht="27" customHeight="1" x14ac:dyDescent="0.25">
      <c r="A30" s="433"/>
      <c r="B30" s="444"/>
      <c r="C30" s="447"/>
      <c r="D30" s="54">
        <v>40</v>
      </c>
      <c r="E30" s="378" t="s">
        <v>134</v>
      </c>
      <c r="F30" s="378"/>
      <c r="G30" s="378"/>
      <c r="H30" s="378"/>
      <c r="I30" s="374"/>
      <c r="J30" s="48" t="s">
        <v>6</v>
      </c>
      <c r="K30" s="21"/>
      <c r="L30" s="49"/>
      <c r="M30" s="119"/>
      <c r="N30" s="48" t="s">
        <v>6</v>
      </c>
      <c r="O30" s="21"/>
      <c r="P30" s="49"/>
      <c r="Q30" s="27"/>
      <c r="R30" s="48" t="s">
        <v>6</v>
      </c>
      <c r="S30" s="21"/>
      <c r="T30" s="49"/>
      <c r="U30" s="27"/>
      <c r="V30" s="50">
        <f t="shared" si="0"/>
        <v>0</v>
      </c>
      <c r="W30" s="47">
        <f>(_xlfn.XLOOKUP(M30,working!$R$3:$R$5,working!$S$3:$S$5,"0")+_xlfn.XLOOKUP(Q30,working!$R$3:$R$5,working!$S$3:$S$5,"0")+_xlfn.XLOOKUP(U30,working!$R$3:$R$5,working!$S$3:$S$5,"0"))/15</f>
        <v>0</v>
      </c>
    </row>
    <row r="31" spans="1:23" ht="27" customHeight="1" x14ac:dyDescent="0.25">
      <c r="A31" s="433"/>
      <c r="B31" s="444"/>
      <c r="C31" s="447"/>
      <c r="D31" s="54">
        <v>41</v>
      </c>
      <c r="E31" s="378" t="s">
        <v>135</v>
      </c>
      <c r="F31" s="378"/>
      <c r="G31" s="378"/>
      <c r="H31" s="378"/>
      <c r="I31" s="374"/>
      <c r="J31" s="48" t="s">
        <v>6</v>
      </c>
      <c r="K31" s="21"/>
      <c r="L31" s="49"/>
      <c r="M31" s="119"/>
      <c r="N31" s="48" t="s">
        <v>6</v>
      </c>
      <c r="O31" s="21"/>
      <c r="P31" s="49"/>
      <c r="Q31" s="27"/>
      <c r="R31" s="48" t="s">
        <v>6</v>
      </c>
      <c r="S31" s="21"/>
      <c r="T31" s="49"/>
      <c r="U31" s="27"/>
      <c r="V31" s="50">
        <f t="shared" si="0"/>
        <v>0</v>
      </c>
      <c r="W31" s="47">
        <f>(_xlfn.XLOOKUP(M31,working!$R$3:$R$5,working!$S$3:$S$5,"0")+_xlfn.XLOOKUP(Q31,working!$R$3:$R$5,working!$S$3:$S$5,"0")+_xlfn.XLOOKUP(U31,working!$R$3:$R$5,working!$S$3:$S$5,"0"))/15</f>
        <v>0</v>
      </c>
    </row>
    <row r="32" spans="1:23" ht="27" customHeight="1" x14ac:dyDescent="0.25">
      <c r="A32" s="433"/>
      <c r="B32" s="444"/>
      <c r="C32" s="447"/>
      <c r="D32" s="54">
        <v>42</v>
      </c>
      <c r="E32" s="378" t="s">
        <v>136</v>
      </c>
      <c r="F32" s="378"/>
      <c r="G32" s="378"/>
      <c r="H32" s="378"/>
      <c r="I32" s="374"/>
      <c r="J32" s="48" t="s">
        <v>6</v>
      </c>
      <c r="K32" s="21"/>
      <c r="L32" s="49"/>
      <c r="M32" s="119"/>
      <c r="N32" s="48" t="s">
        <v>6</v>
      </c>
      <c r="O32" s="21"/>
      <c r="P32" s="49"/>
      <c r="Q32" s="27"/>
      <c r="R32" s="48" t="s">
        <v>6</v>
      </c>
      <c r="S32" s="21"/>
      <c r="T32" s="49"/>
      <c r="U32" s="27"/>
      <c r="V32" s="50">
        <f t="shared" si="0"/>
        <v>0</v>
      </c>
      <c r="W32" s="47">
        <f>(_xlfn.XLOOKUP(M32,working!$R$3:$R$5,working!$S$3:$S$5,"0")+_xlfn.XLOOKUP(Q32,working!$R$3:$R$5,working!$S$3:$S$5,"0")+_xlfn.XLOOKUP(U32,working!$R$3:$R$5,working!$S$3:$S$5,"0"))/15</f>
        <v>0</v>
      </c>
    </row>
    <row r="33" spans="1:23" ht="27" customHeight="1" thickBot="1" x14ac:dyDescent="0.3">
      <c r="A33" s="435"/>
      <c r="B33" s="445"/>
      <c r="C33" s="448"/>
      <c r="D33" s="54">
        <v>43</v>
      </c>
      <c r="E33" s="378" t="s">
        <v>137</v>
      </c>
      <c r="F33" s="378"/>
      <c r="G33" s="378"/>
      <c r="H33" s="378"/>
      <c r="I33" s="374"/>
      <c r="J33" s="51" t="s">
        <v>6</v>
      </c>
      <c r="K33" s="37"/>
      <c r="L33" s="52"/>
      <c r="M33" s="139"/>
      <c r="N33" s="51" t="s">
        <v>6</v>
      </c>
      <c r="O33" s="37"/>
      <c r="P33" s="52"/>
      <c r="Q33" s="130"/>
      <c r="R33" s="51" t="s">
        <v>6</v>
      </c>
      <c r="S33" s="37"/>
      <c r="T33" s="52"/>
      <c r="U33" s="130"/>
      <c r="V33" s="50">
        <f t="shared" si="0"/>
        <v>0</v>
      </c>
      <c r="W33" s="47">
        <f>(_xlfn.XLOOKUP(M33,working!$R$3:$R$5,working!$S$3:$S$5,"0")+_xlfn.XLOOKUP(Q33,working!$R$3:$R$5,working!$S$3:$S$5,"0")+_xlfn.XLOOKUP(U33,working!$R$3:$R$5,working!$S$3:$S$5,"0"))/15</f>
        <v>0</v>
      </c>
    </row>
  </sheetData>
  <mergeCells count="60">
    <mergeCell ref="N2:W3"/>
    <mergeCell ref="J2:J3"/>
    <mergeCell ref="K2:K3"/>
    <mergeCell ref="L2:L3"/>
    <mergeCell ref="M2:M3"/>
    <mergeCell ref="A2:E3"/>
    <mergeCell ref="F2:F3"/>
    <mergeCell ref="G2:G3"/>
    <mergeCell ref="H2:H3"/>
    <mergeCell ref="I2:I3"/>
    <mergeCell ref="E31:I31"/>
    <mergeCell ref="E32:I32"/>
    <mergeCell ref="E33:I33"/>
    <mergeCell ref="E24:I24"/>
    <mergeCell ref="E25:I25"/>
    <mergeCell ref="E26:I26"/>
    <mergeCell ref="E27:I27"/>
    <mergeCell ref="E28:I28"/>
    <mergeCell ref="E29:I29"/>
    <mergeCell ref="E16:I16"/>
    <mergeCell ref="E17:I17"/>
    <mergeCell ref="E18:I18"/>
    <mergeCell ref="E19:I19"/>
    <mergeCell ref="E30:I30"/>
    <mergeCell ref="A7:B33"/>
    <mergeCell ref="C7:C18"/>
    <mergeCell ref="E7:I7"/>
    <mergeCell ref="E8:I8"/>
    <mergeCell ref="E9:I9"/>
    <mergeCell ref="E10:I10"/>
    <mergeCell ref="E11:I11"/>
    <mergeCell ref="E12:I12"/>
    <mergeCell ref="E13:I13"/>
    <mergeCell ref="E14:I14"/>
    <mergeCell ref="C20:C33"/>
    <mergeCell ref="E20:I20"/>
    <mergeCell ref="E21:I21"/>
    <mergeCell ref="E22:I22"/>
    <mergeCell ref="E23:I23"/>
    <mergeCell ref="E15:I15"/>
    <mergeCell ref="A6:B6"/>
    <mergeCell ref="E6:I6"/>
    <mergeCell ref="A4:I5"/>
    <mergeCell ref="R5:R6"/>
    <mergeCell ref="S5:S6"/>
    <mergeCell ref="T5:T6"/>
    <mergeCell ref="U5:U6"/>
    <mergeCell ref="V4:V6"/>
    <mergeCell ref="W4:W6"/>
    <mergeCell ref="J5:J6"/>
    <mergeCell ref="K5:K6"/>
    <mergeCell ref="L5:L6"/>
    <mergeCell ref="M5:M6"/>
    <mergeCell ref="N5:N6"/>
    <mergeCell ref="O5:O6"/>
    <mergeCell ref="P5:P6"/>
    <mergeCell ref="Q5:Q6"/>
    <mergeCell ref="J4:M4"/>
    <mergeCell ref="N4:Q4"/>
    <mergeCell ref="R4:U4"/>
  </mergeCells>
  <conditionalFormatting sqref="F2:F3">
    <cfRule type="colorScale" priority="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">
    <cfRule type="cellIs" dxfId="187" priority="13" operator="equal">
      <formula>"Nailed It"</formula>
    </cfRule>
    <cfRule type="cellIs" dxfId="186" priority="14" operator="equal">
      <formula>"Getting there"</formula>
    </cfRule>
    <cfRule type="cellIs" dxfId="185" priority="15" operator="equal">
      <formula>"Not Sure"</formula>
    </cfRule>
    <cfRule type="containsText" dxfId="184" priority="16" operator="containsText" text="Not Started">
      <formula>NOT(ISERROR(SEARCH("Not Started",H2)))</formula>
    </cfRule>
    <cfRule type="containsText" dxfId="183" priority="17" operator="containsText" text="Started">
      <formula>NOT(ISERROR(SEARCH("Started",H2)))</formula>
    </cfRule>
    <cfRule type="containsText" dxfId="182" priority="18" operator="containsText" text="Completed">
      <formula>NOT(ISERROR(SEARCH("Completed",H2)))</formula>
    </cfRule>
  </conditionalFormatting>
  <conditionalFormatting sqref="J2">
    <cfRule type="containsText" dxfId="181" priority="11" operator="containsText" text="Started">
      <formula>NOT(ISERROR(SEARCH("Started",J2)))</formula>
    </cfRule>
    <cfRule type="cellIs" dxfId="180" priority="7" operator="equal">
      <formula>"Nailed It"</formula>
    </cfRule>
    <cfRule type="cellIs" dxfId="179" priority="8" operator="equal">
      <formula>"Getting there"</formula>
    </cfRule>
    <cfRule type="cellIs" dxfId="178" priority="9" operator="equal">
      <formula>"Not Sure"</formula>
    </cfRule>
    <cfRule type="containsText" dxfId="177" priority="10" operator="containsText" text="Not Started">
      <formula>NOT(ISERROR(SEARCH("Not Started",J2)))</formula>
    </cfRule>
    <cfRule type="containsText" dxfId="176" priority="12" operator="containsText" text="Completed">
      <formula>NOT(ISERROR(SEARCH("Completed",J2)))</formula>
    </cfRule>
  </conditionalFormatting>
  <conditionalFormatting sqref="J7:P33">
    <cfRule type="containsText" dxfId="175" priority="31" operator="containsText" text="Completed">
      <formula>NOT(ISERROR(SEARCH("Completed",J7)))</formula>
    </cfRule>
    <cfRule type="containsText" dxfId="174" priority="30" operator="containsText" text="Started">
      <formula>NOT(ISERROR(SEARCH("Started",J7)))</formula>
    </cfRule>
  </conditionalFormatting>
  <conditionalFormatting sqref="J7:T33">
    <cfRule type="containsText" dxfId="173" priority="29" operator="containsText" text="Not Started">
      <formula>NOT(ISERROR(SEARCH("Not Started",J7)))</formula>
    </cfRule>
  </conditionalFormatting>
  <conditionalFormatting sqref="K9:K33 M9:M33">
    <cfRule type="containsText" dxfId="172" priority="64" operator="containsText" text="Started">
      <formula>NOT(ISERROR(SEARCH("Started",K9)))</formula>
    </cfRule>
    <cfRule type="containsText" dxfId="171" priority="65" operator="containsText" text="Completed">
      <formula>NOT(ISERROR(SEARCH("Completed",K9)))</formula>
    </cfRule>
  </conditionalFormatting>
  <conditionalFormatting sqref="L2">
    <cfRule type="cellIs" dxfId="170" priority="2" operator="equal">
      <formula>"Getting there"</formula>
    </cfRule>
    <cfRule type="cellIs" dxfId="169" priority="3" operator="equal">
      <formula>"Not Sure"</formula>
    </cfRule>
    <cfRule type="containsText" dxfId="168" priority="4" operator="containsText" text="Not Started">
      <formula>NOT(ISERROR(SEARCH("Not Started",L2)))</formula>
    </cfRule>
    <cfRule type="containsText" dxfId="167" priority="5" operator="containsText" text="Started">
      <formula>NOT(ISERROR(SEARCH("Started",L2)))</formula>
    </cfRule>
    <cfRule type="cellIs" dxfId="166" priority="1" operator="equal">
      <formula>"Nailed It"</formula>
    </cfRule>
    <cfRule type="containsText" dxfId="165" priority="6" operator="containsText" text="Completed">
      <formula>NOT(ISERROR(SEARCH("Completed",L2)))</formula>
    </cfRule>
  </conditionalFormatting>
  <conditionalFormatting sqref="M7:M33">
    <cfRule type="cellIs" dxfId="164" priority="60" operator="equal">
      <formula>"Nailed It"</formula>
    </cfRule>
    <cfRule type="cellIs" dxfId="163" priority="61" operator="equal">
      <formula>"Getting there"</formula>
    </cfRule>
    <cfRule type="cellIs" dxfId="162" priority="62" operator="equal">
      <formula>"Not Sure"</formula>
    </cfRule>
  </conditionalFormatting>
  <conditionalFormatting sqref="M9:M33 K9:K33">
    <cfRule type="containsText" dxfId="161" priority="63" operator="containsText" text="Not Started">
      <formula>NOT(ISERROR(SEARCH("Not Started",K9)))</formula>
    </cfRule>
  </conditionalFormatting>
  <conditionalFormatting sqref="N2"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:Q33">
    <cfRule type="cellIs" dxfId="160" priority="86" operator="equal">
      <formula>"Not Sure"</formula>
    </cfRule>
    <cfRule type="cellIs" dxfId="159" priority="84" operator="equal">
      <formula>"Nailed It"</formula>
    </cfRule>
    <cfRule type="cellIs" dxfId="158" priority="85" operator="equal">
      <formula>"Getting there"</formula>
    </cfRule>
    <cfRule type="containsText" dxfId="157" priority="88" operator="containsText" text="Started">
      <formula>NOT(ISERROR(SEARCH("Started",Q7)))</formula>
    </cfRule>
    <cfRule type="containsText" dxfId="156" priority="89" operator="containsText" text="Completed">
      <formula>NOT(ISERROR(SEARCH("Completed",Q7)))</formula>
    </cfRule>
  </conditionalFormatting>
  <conditionalFormatting sqref="R7:T33">
    <cfRule type="containsText" dxfId="155" priority="34" operator="containsText" text="Completed">
      <formula>NOT(ISERROR(SEARCH("Completed",R7)))</formula>
    </cfRule>
    <cfRule type="containsText" dxfId="154" priority="33" operator="containsText" text="Started">
      <formula>NOT(ISERROR(SEARCH("Started",R7)))</formula>
    </cfRule>
  </conditionalFormatting>
  <conditionalFormatting sqref="U7:U33">
    <cfRule type="cellIs" dxfId="153" priority="66" operator="equal">
      <formula>"Nailed It"</formula>
    </cfRule>
    <cfRule type="cellIs" dxfId="152" priority="67" operator="equal">
      <formula>"Getting there"</formula>
    </cfRule>
    <cfRule type="cellIs" dxfId="151" priority="68" operator="equal">
      <formula>"Not Sure"</formula>
    </cfRule>
    <cfRule type="containsText" dxfId="150" priority="70" operator="containsText" text="Started">
      <formula>NOT(ISERROR(SEARCH("Started",U7)))</formula>
    </cfRule>
    <cfRule type="containsText" dxfId="149" priority="71" operator="containsText" text="Completed">
      <formula>NOT(ISERROR(SEARCH("Completed",U7)))</formula>
    </cfRule>
    <cfRule type="containsText" dxfId="148" priority="69" operator="containsText" text="Not Started">
      <formula>NOT(ISERROR(SEARCH("Not Started",U7)))</formula>
    </cfRule>
  </conditionalFormatting>
  <conditionalFormatting sqref="V4:V1048576">
    <cfRule type="colorScale" priority="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:V33">
    <cfRule type="colorScale" priority="455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456">
      <colorScale>
        <cfvo type="min"/>
        <cfvo type="max"/>
        <color rgb="FFF8696B"/>
        <color rgb="FFFCFCFF"/>
      </colorScale>
    </cfRule>
  </conditionalFormatting>
  <conditionalFormatting sqref="W7:W33">
    <cfRule type="colorScale" priority="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hyperlinks>
    <hyperlink ref="A4:I5" location="Dashboard!A1" display="TOPIC" xr:uid="{DEDB2973-693A-4B32-AF8D-DF5D34BEE41E}"/>
  </hyperlinks>
  <pageMargins left="0.7" right="0.7" top="0.75" bottom="0.75" header="0.3" footer="0.3"/>
  <pageSetup orientation="portrait" horizontalDpi="360" verticalDpi="36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18FE3D09-672C-4066-9BCD-3A7862944016}">
          <x14:formula1>
            <xm:f>working!$R$3:$R$5</xm:f>
          </x14:formula1>
          <xm:sqref>Q7:Q33 U7:U33 M7:M33</xm:sqref>
        </x14:dataValidation>
        <x14:dataValidation type="list" allowBlank="1" showInputMessage="1" showErrorMessage="1" xr:uid="{1D8AAA4C-8D87-4E50-AA30-37347EEB0936}">
          <x14:formula1>
            <xm:f>working!$Q$3:$Q$17</xm:f>
          </x14:formula1>
          <xm:sqref>K7:K33 S7:S33 O7:O33</xm:sqref>
        </x14:dataValidation>
        <x14:dataValidation type="list" allowBlank="1" showInputMessage="1" showErrorMessage="1" xr:uid="{70EDFE74-BD4E-4F5A-8345-B623021EFAE3}">
          <x14:formula1>
            <xm:f>working!$P$3:$P$5</xm:f>
          </x14:formula1>
          <xm:sqref>J7:J33 N7:N33 R7:R33</xm:sqref>
        </x14:dataValidation>
        <x14:dataValidation type="list" allowBlank="1" showInputMessage="1" showErrorMessage="1" error="Please select date from list" xr:uid="{BE63C288-7CD9-4FCC-8B4E-7C74F176DC52}">
          <x14:formula1>
            <xm:f>working!$C$18:$C$564</xm:f>
          </x14:formula1>
          <xm:sqref>L7:L33 T7:T33 P7:P33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C7B1C0-2F47-47C5-B20D-5081341A2910}">
  <sheetPr codeName="Sheet12">
    <tabColor rgb="FFFAC2D7"/>
  </sheetPr>
  <dimension ref="A1:AB21"/>
  <sheetViews>
    <sheetView zoomScale="80" zoomScaleNormal="90" workbookViewId="0">
      <selection activeCell="J7" sqref="J7"/>
    </sheetView>
  </sheetViews>
  <sheetFormatPr defaultColWidth="8.7109375" defaultRowHeight="15" x14ac:dyDescent="0.25"/>
  <cols>
    <col min="1" max="1" width="8.7109375" style="40"/>
    <col min="2" max="3" width="12.85546875" style="40" customWidth="1"/>
    <col min="4" max="4" width="6" style="40" customWidth="1"/>
    <col min="5" max="5" width="8.7109375" style="40"/>
    <col min="6" max="6" width="13.140625" style="40" bestFit="1" customWidth="1"/>
    <col min="7" max="7" width="8.7109375" style="40"/>
    <col min="8" max="8" width="10" style="40" customWidth="1"/>
    <col min="9" max="9" width="8.85546875" style="40" bestFit="1" customWidth="1"/>
    <col min="10" max="10" width="9.85546875" style="40" customWidth="1"/>
    <col min="11" max="11" width="11" style="40" bestFit="1" customWidth="1"/>
    <col min="12" max="12" width="10.140625" style="40" customWidth="1"/>
    <col min="13" max="13" width="10.5703125" style="40" customWidth="1"/>
    <col min="14" max="14" width="9.28515625" style="40" customWidth="1"/>
    <col min="15" max="15" width="11" style="40" customWidth="1"/>
    <col min="16" max="16" width="9.28515625" style="40" customWidth="1"/>
    <col min="17" max="17" width="10.140625" style="40" customWidth="1"/>
    <col min="18" max="18" width="9.28515625" style="40" customWidth="1"/>
    <col min="19" max="19" width="11" style="40" customWidth="1"/>
    <col min="20" max="20" width="9.28515625" style="40" customWidth="1"/>
    <col min="21" max="21" width="11.28515625" style="40" customWidth="1"/>
    <col min="22" max="22" width="10.85546875" style="40" customWidth="1"/>
    <col min="23" max="23" width="11.140625" style="41" customWidth="1"/>
    <col min="24" max="25" width="8.7109375" style="40"/>
    <col min="26" max="30" width="8.7109375" style="40" customWidth="1"/>
    <col min="31" max="16384" width="8.7109375" style="40"/>
  </cols>
  <sheetData>
    <row r="1" spans="1:28" ht="6" customHeight="1" thickBot="1" x14ac:dyDescent="0.3"/>
    <row r="2" spans="1:28" ht="29.1" customHeight="1" thickBot="1" x14ac:dyDescent="0.3">
      <c r="A2" s="458" t="s">
        <v>17</v>
      </c>
      <c r="B2" s="458"/>
      <c r="C2" s="458"/>
      <c r="D2" s="458"/>
      <c r="E2" s="458"/>
      <c r="F2" s="237">
        <f>COUNTIF(J7:U21,"Completed")/45</f>
        <v>0</v>
      </c>
      <c r="G2" s="239"/>
      <c r="H2" s="252" t="s">
        <v>28</v>
      </c>
      <c r="I2" s="254">
        <f>COUNTIF(J7:U21,H2)/45</f>
        <v>2.2222222222222223E-2</v>
      </c>
      <c r="J2" s="252" t="s">
        <v>21</v>
      </c>
      <c r="K2" s="315">
        <f>COUNTIF(J7:U21,J2)/45</f>
        <v>0</v>
      </c>
      <c r="L2" s="252" t="s">
        <v>22</v>
      </c>
      <c r="M2" s="317">
        <f>COUNTIF(J7:U21,L2)/45</f>
        <v>0</v>
      </c>
      <c r="N2" s="293"/>
      <c r="O2" s="258"/>
      <c r="P2" s="258"/>
      <c r="Q2" s="258"/>
      <c r="R2" s="258"/>
      <c r="S2" s="258"/>
      <c r="T2" s="258"/>
      <c r="U2" s="258"/>
      <c r="V2" s="258"/>
      <c r="W2" s="259"/>
    </row>
    <row r="3" spans="1:28" ht="29.45" customHeight="1" thickBot="1" x14ac:dyDescent="0.3">
      <c r="A3" s="459"/>
      <c r="B3" s="459"/>
      <c r="C3" s="459"/>
      <c r="D3" s="459"/>
      <c r="E3" s="459"/>
      <c r="F3" s="238"/>
      <c r="G3" s="312"/>
      <c r="H3" s="313"/>
      <c r="I3" s="314"/>
      <c r="J3" s="253"/>
      <c r="K3" s="316"/>
      <c r="L3" s="252"/>
      <c r="M3" s="318"/>
      <c r="N3" s="294"/>
      <c r="O3" s="295"/>
      <c r="P3" s="295"/>
      <c r="Q3" s="295"/>
      <c r="R3" s="295"/>
      <c r="S3" s="295"/>
      <c r="T3" s="295"/>
      <c r="U3" s="295"/>
      <c r="V3" s="295"/>
      <c r="W3" s="296"/>
    </row>
    <row r="4" spans="1:28" ht="15" customHeight="1" thickBot="1" x14ac:dyDescent="0.3">
      <c r="A4" s="451" t="s">
        <v>0</v>
      </c>
      <c r="B4" s="451"/>
      <c r="C4" s="451"/>
      <c r="D4" s="451"/>
      <c r="E4" s="451"/>
      <c r="F4" s="451"/>
      <c r="G4" s="451"/>
      <c r="H4" s="451"/>
      <c r="I4" s="451"/>
      <c r="J4" s="450" t="s">
        <v>2</v>
      </c>
      <c r="K4" s="356"/>
      <c r="L4" s="356"/>
      <c r="M4" s="357"/>
      <c r="N4" s="358" t="s">
        <v>4</v>
      </c>
      <c r="O4" s="359"/>
      <c r="P4" s="359"/>
      <c r="Q4" s="360"/>
      <c r="R4" s="361" t="s">
        <v>5</v>
      </c>
      <c r="S4" s="362"/>
      <c r="T4" s="362"/>
      <c r="U4" s="363"/>
      <c r="V4" s="322" t="s">
        <v>16</v>
      </c>
      <c r="W4" s="325" t="s">
        <v>15</v>
      </c>
    </row>
    <row r="5" spans="1:28" ht="21.6" customHeight="1" x14ac:dyDescent="0.25">
      <c r="A5" s="451"/>
      <c r="B5" s="451"/>
      <c r="C5" s="451"/>
      <c r="D5" s="451"/>
      <c r="E5" s="451"/>
      <c r="F5" s="451"/>
      <c r="G5" s="451"/>
      <c r="H5" s="451"/>
      <c r="I5" s="451"/>
      <c r="J5" s="449" t="s">
        <v>3</v>
      </c>
      <c r="K5" s="291" t="s">
        <v>19</v>
      </c>
      <c r="L5" s="291" t="s">
        <v>13</v>
      </c>
      <c r="M5" s="291" t="s">
        <v>18</v>
      </c>
      <c r="N5" s="283" t="s">
        <v>3</v>
      </c>
      <c r="O5" s="283" t="s">
        <v>19</v>
      </c>
      <c r="P5" s="283" t="s">
        <v>13</v>
      </c>
      <c r="Q5" s="283" t="s">
        <v>18</v>
      </c>
      <c r="R5" s="287" t="s">
        <v>3</v>
      </c>
      <c r="S5" s="287" t="s">
        <v>19</v>
      </c>
      <c r="T5" s="287" t="s">
        <v>13</v>
      </c>
      <c r="U5" s="287" t="s">
        <v>18</v>
      </c>
      <c r="V5" s="323"/>
      <c r="W5" s="326"/>
    </row>
    <row r="6" spans="1:28" ht="30" customHeight="1" thickBot="1" x14ac:dyDescent="0.3">
      <c r="A6" s="437" t="s">
        <v>12</v>
      </c>
      <c r="B6" s="438"/>
      <c r="C6" s="123"/>
      <c r="D6" s="124" t="s">
        <v>202</v>
      </c>
      <c r="E6" s="439" t="s">
        <v>1</v>
      </c>
      <c r="F6" s="439"/>
      <c r="G6" s="439"/>
      <c r="H6" s="439"/>
      <c r="I6" s="439"/>
      <c r="J6" s="365"/>
      <c r="K6" s="429"/>
      <c r="L6" s="429"/>
      <c r="M6" s="429"/>
      <c r="N6" s="430"/>
      <c r="O6" s="430"/>
      <c r="P6" s="430"/>
      <c r="Q6" s="430"/>
      <c r="R6" s="288"/>
      <c r="S6" s="288"/>
      <c r="T6" s="288"/>
      <c r="U6" s="288"/>
      <c r="V6" s="324"/>
      <c r="W6" s="327"/>
      <c r="AA6" s="42"/>
      <c r="AB6" s="43"/>
    </row>
    <row r="7" spans="1:28" ht="60" customHeight="1" x14ac:dyDescent="0.25">
      <c r="A7" s="452" t="s">
        <v>186</v>
      </c>
      <c r="B7" s="453"/>
      <c r="C7" s="426" t="s">
        <v>85</v>
      </c>
      <c r="D7" s="54">
        <v>44</v>
      </c>
      <c r="E7" s="378" t="s">
        <v>138</v>
      </c>
      <c r="F7" s="378"/>
      <c r="G7" s="378"/>
      <c r="H7" s="378"/>
      <c r="I7" s="378"/>
      <c r="J7" s="48" t="s">
        <v>7</v>
      </c>
      <c r="K7" s="20" t="s">
        <v>20</v>
      </c>
      <c r="L7" s="49">
        <v>45328</v>
      </c>
      <c r="M7" s="24" t="s">
        <v>28</v>
      </c>
      <c r="N7" s="48" t="s">
        <v>6</v>
      </c>
      <c r="O7" s="20"/>
      <c r="P7" s="49"/>
      <c r="Q7" s="27"/>
      <c r="R7" s="48" t="s">
        <v>6</v>
      </c>
      <c r="S7" s="20"/>
      <c r="T7" s="49"/>
      <c r="U7" s="27"/>
      <c r="V7" s="50">
        <f>COUNTIF(J7:U7,"completed")/3</f>
        <v>0</v>
      </c>
      <c r="W7" s="47">
        <f>(_xlfn.XLOOKUP(M7,working!$R$3:$R$5,working!$S$3:$S$5,"0")+_xlfn.XLOOKUP(Q7,working!$R$3:$R$5,working!$S$3:$S$5,"0")+_xlfn.XLOOKUP(U7,working!$R$3:$R$5,working!$S$3:$S$5,"0"))/15</f>
        <v>0.2</v>
      </c>
    </row>
    <row r="8" spans="1:28" ht="27" customHeight="1" x14ac:dyDescent="0.25">
      <c r="A8" s="454"/>
      <c r="B8" s="455"/>
      <c r="C8" s="427"/>
      <c r="D8" s="54">
        <v>45</v>
      </c>
      <c r="E8" s="378" t="s">
        <v>190</v>
      </c>
      <c r="F8" s="378"/>
      <c r="G8" s="378"/>
      <c r="H8" s="378"/>
      <c r="I8" s="378"/>
      <c r="J8" s="48" t="s">
        <v>6</v>
      </c>
      <c r="K8" s="20"/>
      <c r="L8" s="49"/>
      <c r="M8" s="24"/>
      <c r="N8" s="48" t="s">
        <v>6</v>
      </c>
      <c r="O8" s="20"/>
      <c r="P8" s="49"/>
      <c r="Q8" s="27"/>
      <c r="R8" s="48" t="s">
        <v>6</v>
      </c>
      <c r="S8" s="20"/>
      <c r="T8" s="49"/>
      <c r="U8" s="27"/>
      <c r="V8" s="50">
        <f t="shared" ref="V8:V21" si="0">COUNTIF(J8:U8,"completed")/3</f>
        <v>0</v>
      </c>
      <c r="W8" s="47">
        <f>(_xlfn.XLOOKUP(M8,working!$R$3:$R$5,working!$S$3:$S$5,"0")+_xlfn.XLOOKUP(Q8,working!$R$3:$R$5,working!$S$3:$S$5,"0")+_xlfn.XLOOKUP(U8,working!$R$3:$R$5,working!$S$3:$S$5,"0"))/15</f>
        <v>0</v>
      </c>
    </row>
    <row r="9" spans="1:28" ht="27" customHeight="1" x14ac:dyDescent="0.25">
      <c r="A9" s="454"/>
      <c r="B9" s="455"/>
      <c r="C9" s="427"/>
      <c r="D9" s="54">
        <v>46</v>
      </c>
      <c r="E9" s="378" t="s">
        <v>191</v>
      </c>
      <c r="F9" s="378"/>
      <c r="G9" s="378"/>
      <c r="H9" s="378"/>
      <c r="I9" s="378"/>
      <c r="J9" s="48" t="s">
        <v>6</v>
      </c>
      <c r="K9" s="20"/>
      <c r="L9" s="49"/>
      <c r="M9" s="24"/>
      <c r="N9" s="48" t="s">
        <v>6</v>
      </c>
      <c r="O9" s="20"/>
      <c r="P9" s="49"/>
      <c r="Q9" s="27"/>
      <c r="R9" s="48" t="s">
        <v>6</v>
      </c>
      <c r="S9" s="20"/>
      <c r="T9" s="49"/>
      <c r="U9" s="27"/>
      <c r="V9" s="50">
        <f t="shared" si="0"/>
        <v>0</v>
      </c>
      <c r="W9" s="47">
        <f>(_xlfn.XLOOKUP(M9,working!$R$3:$R$5,working!$S$3:$S$5,"0")+_xlfn.XLOOKUP(Q9,working!$R$3:$R$5,working!$S$3:$S$5,"0")+_xlfn.XLOOKUP(U9,working!$R$3:$R$5,working!$S$3:$S$5,"0"))/15</f>
        <v>0</v>
      </c>
    </row>
    <row r="10" spans="1:28" ht="27" customHeight="1" x14ac:dyDescent="0.25">
      <c r="A10" s="454"/>
      <c r="B10" s="455"/>
      <c r="C10" s="427"/>
      <c r="D10" s="54">
        <v>47</v>
      </c>
      <c r="E10" s="378" t="s">
        <v>139</v>
      </c>
      <c r="F10" s="378"/>
      <c r="G10" s="378"/>
      <c r="H10" s="378"/>
      <c r="I10" s="378"/>
      <c r="J10" s="48" t="s">
        <v>6</v>
      </c>
      <c r="K10" s="20"/>
      <c r="L10" s="49"/>
      <c r="M10" s="24"/>
      <c r="N10" s="48" t="s">
        <v>6</v>
      </c>
      <c r="O10" s="20"/>
      <c r="P10" s="49"/>
      <c r="Q10" s="27"/>
      <c r="R10" s="48" t="s">
        <v>6</v>
      </c>
      <c r="S10" s="20"/>
      <c r="T10" s="49"/>
      <c r="U10" s="27"/>
      <c r="V10" s="50">
        <f t="shared" si="0"/>
        <v>0</v>
      </c>
      <c r="W10" s="47">
        <f>(_xlfn.XLOOKUP(M10,working!$R$3:$R$5,working!$S$3:$S$5,"0")+_xlfn.XLOOKUP(Q10,working!$R$3:$R$5,working!$S$3:$S$5,"0")+_xlfn.XLOOKUP(U10,working!$R$3:$R$5,working!$S$3:$S$5,"0"))/15</f>
        <v>0</v>
      </c>
    </row>
    <row r="11" spans="1:28" ht="27" customHeight="1" x14ac:dyDescent="0.25">
      <c r="A11" s="454"/>
      <c r="B11" s="455"/>
      <c r="C11" s="427"/>
      <c r="D11" s="54">
        <v>48</v>
      </c>
      <c r="E11" s="378" t="s">
        <v>140</v>
      </c>
      <c r="F11" s="378"/>
      <c r="G11" s="378"/>
      <c r="H11" s="378"/>
      <c r="I11" s="378"/>
      <c r="J11" s="48" t="s">
        <v>6</v>
      </c>
      <c r="K11" s="20"/>
      <c r="L11" s="49"/>
      <c r="M11" s="24"/>
      <c r="N11" s="48" t="s">
        <v>6</v>
      </c>
      <c r="O11" s="20"/>
      <c r="P11" s="49"/>
      <c r="Q11" s="27"/>
      <c r="R11" s="48" t="s">
        <v>6</v>
      </c>
      <c r="S11" s="20"/>
      <c r="T11" s="49"/>
      <c r="U11" s="27"/>
      <c r="V11" s="50">
        <f t="shared" si="0"/>
        <v>0</v>
      </c>
      <c r="W11" s="47">
        <f>(_xlfn.XLOOKUP(M11,working!$R$3:$R$5,working!$S$3:$S$5,"0")+_xlfn.XLOOKUP(Q11,working!$R$3:$R$5,working!$S$3:$S$5,"0")+_xlfn.XLOOKUP(U11,working!$R$3:$R$5,working!$S$3:$S$5,"0"))/15</f>
        <v>0</v>
      </c>
    </row>
    <row r="12" spans="1:28" ht="27" customHeight="1" x14ac:dyDescent="0.25">
      <c r="A12" s="454"/>
      <c r="B12" s="455"/>
      <c r="C12" s="427"/>
      <c r="D12" s="54">
        <v>49</v>
      </c>
      <c r="E12" s="378" t="s">
        <v>192</v>
      </c>
      <c r="F12" s="378"/>
      <c r="G12" s="378"/>
      <c r="H12" s="378"/>
      <c r="I12" s="378"/>
      <c r="J12" s="48" t="s">
        <v>6</v>
      </c>
      <c r="K12" s="20"/>
      <c r="L12" s="49"/>
      <c r="M12" s="24"/>
      <c r="N12" s="48" t="s">
        <v>6</v>
      </c>
      <c r="O12" s="20"/>
      <c r="P12" s="49"/>
      <c r="Q12" s="27"/>
      <c r="R12" s="48" t="s">
        <v>6</v>
      </c>
      <c r="S12" s="20"/>
      <c r="T12" s="49"/>
      <c r="U12" s="27"/>
      <c r="V12" s="50">
        <f t="shared" si="0"/>
        <v>0</v>
      </c>
      <c r="W12" s="47">
        <f>(_xlfn.XLOOKUP(M12,working!$R$3:$R$5,working!$S$3:$S$5,"0")+_xlfn.XLOOKUP(Q12,working!$R$3:$R$5,working!$S$3:$S$5,"0")+_xlfn.XLOOKUP(U12,working!$R$3:$R$5,working!$S$3:$S$5,"0"))/15</f>
        <v>0</v>
      </c>
    </row>
    <row r="13" spans="1:28" ht="27" customHeight="1" x14ac:dyDescent="0.25">
      <c r="A13" s="454"/>
      <c r="B13" s="455"/>
      <c r="C13" s="427"/>
      <c r="D13" s="54">
        <v>50</v>
      </c>
      <c r="E13" s="378" t="s">
        <v>193</v>
      </c>
      <c r="F13" s="378"/>
      <c r="G13" s="378"/>
      <c r="H13" s="378"/>
      <c r="I13" s="378"/>
      <c r="J13" s="48" t="s">
        <v>6</v>
      </c>
      <c r="K13" s="20"/>
      <c r="L13" s="49"/>
      <c r="M13" s="24"/>
      <c r="N13" s="48" t="s">
        <v>6</v>
      </c>
      <c r="O13" s="20"/>
      <c r="P13" s="49"/>
      <c r="Q13" s="27"/>
      <c r="R13" s="48" t="s">
        <v>6</v>
      </c>
      <c r="S13" s="20"/>
      <c r="T13" s="49"/>
      <c r="U13" s="27"/>
      <c r="V13" s="50">
        <f t="shared" si="0"/>
        <v>0</v>
      </c>
      <c r="W13" s="47">
        <f>(_xlfn.XLOOKUP(M13,working!$R$3:$R$5,working!$S$3:$S$5,"0")+_xlfn.XLOOKUP(Q13,working!$R$3:$R$5,working!$S$3:$S$5,"0")+_xlfn.XLOOKUP(U13,working!$R$3:$R$5,working!$S$3:$S$5,"0"))/15</f>
        <v>0</v>
      </c>
    </row>
    <row r="14" spans="1:28" ht="27" customHeight="1" thickBot="1" x14ac:dyDescent="0.3">
      <c r="A14" s="454"/>
      <c r="B14" s="455"/>
      <c r="C14" s="428"/>
      <c r="D14" s="54">
        <v>51</v>
      </c>
      <c r="E14" s="378" t="s">
        <v>194</v>
      </c>
      <c r="F14" s="378"/>
      <c r="G14" s="378"/>
      <c r="H14" s="378"/>
      <c r="I14" s="378"/>
      <c r="J14" s="48" t="s">
        <v>6</v>
      </c>
      <c r="K14" s="20"/>
      <c r="L14" s="49"/>
      <c r="M14" s="24"/>
      <c r="N14" s="48" t="s">
        <v>6</v>
      </c>
      <c r="O14" s="20"/>
      <c r="P14" s="49"/>
      <c r="Q14" s="27"/>
      <c r="R14" s="48" t="s">
        <v>6</v>
      </c>
      <c r="S14" s="20"/>
      <c r="T14" s="49"/>
      <c r="U14" s="27"/>
      <c r="V14" s="50">
        <f t="shared" si="0"/>
        <v>0</v>
      </c>
      <c r="W14" s="47">
        <f>(_xlfn.XLOOKUP(M14,working!$R$3:$R$5,working!$S$3:$S$5,"0")+_xlfn.XLOOKUP(Q14,working!$R$3:$R$5,working!$S$3:$S$5,"0")+_xlfn.XLOOKUP(U14,working!$R$3:$R$5,working!$S$3:$S$5,"0"))/15</f>
        <v>0</v>
      </c>
    </row>
    <row r="15" spans="1:28" ht="27" customHeight="1" x14ac:dyDescent="0.25">
      <c r="A15" s="454"/>
      <c r="B15" s="455"/>
      <c r="C15" s="426" t="s">
        <v>86</v>
      </c>
      <c r="D15" s="54">
        <v>52</v>
      </c>
      <c r="E15" s="378" t="s">
        <v>195</v>
      </c>
      <c r="F15" s="378"/>
      <c r="G15" s="378"/>
      <c r="H15" s="378"/>
      <c r="I15" s="378"/>
      <c r="J15" s="48" t="s">
        <v>6</v>
      </c>
      <c r="K15" s="20"/>
      <c r="L15" s="49"/>
      <c r="M15" s="24"/>
      <c r="N15" s="48" t="s">
        <v>6</v>
      </c>
      <c r="O15" s="20"/>
      <c r="P15" s="49"/>
      <c r="Q15" s="27"/>
      <c r="R15" s="48" t="s">
        <v>6</v>
      </c>
      <c r="S15" s="20"/>
      <c r="T15" s="49"/>
      <c r="U15" s="27"/>
      <c r="V15" s="50">
        <f t="shared" si="0"/>
        <v>0</v>
      </c>
      <c r="W15" s="47">
        <f>(_xlfn.XLOOKUP(M15,working!$R$3:$R$5,working!$S$3:$S$5,"0")+_xlfn.XLOOKUP(Q15,working!$R$3:$R$5,working!$S$3:$S$5,"0")+_xlfn.XLOOKUP(U15,working!$R$3:$R$5,working!$S$3:$S$5,"0"))/15</f>
        <v>0</v>
      </c>
    </row>
    <row r="16" spans="1:28" ht="27" customHeight="1" x14ac:dyDescent="0.25">
      <c r="A16" s="454"/>
      <c r="B16" s="455"/>
      <c r="C16" s="427"/>
      <c r="D16" s="54">
        <v>53</v>
      </c>
      <c r="E16" s="378" t="s">
        <v>196</v>
      </c>
      <c r="F16" s="378"/>
      <c r="G16" s="378"/>
      <c r="H16" s="378"/>
      <c r="I16" s="378"/>
      <c r="J16" s="48" t="s">
        <v>6</v>
      </c>
      <c r="K16" s="20"/>
      <c r="L16" s="49"/>
      <c r="M16" s="24"/>
      <c r="N16" s="48" t="s">
        <v>6</v>
      </c>
      <c r="O16" s="20"/>
      <c r="P16" s="49"/>
      <c r="Q16" s="27"/>
      <c r="R16" s="48" t="s">
        <v>6</v>
      </c>
      <c r="S16" s="20"/>
      <c r="T16" s="49"/>
      <c r="U16" s="27"/>
      <c r="V16" s="50">
        <f t="shared" si="0"/>
        <v>0</v>
      </c>
      <c r="W16" s="47">
        <f>(_xlfn.XLOOKUP(M16,working!$R$3:$R$5,working!$S$3:$S$5,"0")+_xlfn.XLOOKUP(Q16,working!$R$3:$R$5,working!$S$3:$S$5,"0")+_xlfn.XLOOKUP(U16,working!$R$3:$R$5,working!$S$3:$S$5,"0"))/15</f>
        <v>0</v>
      </c>
    </row>
    <row r="17" spans="1:23" ht="27" customHeight="1" x14ac:dyDescent="0.25">
      <c r="A17" s="454"/>
      <c r="B17" s="455"/>
      <c r="C17" s="427"/>
      <c r="D17" s="54">
        <v>54</v>
      </c>
      <c r="E17" s="378" t="s">
        <v>197</v>
      </c>
      <c r="F17" s="378"/>
      <c r="G17" s="378"/>
      <c r="H17" s="378"/>
      <c r="I17" s="378"/>
      <c r="J17" s="48" t="s">
        <v>6</v>
      </c>
      <c r="K17" s="20"/>
      <c r="L17" s="49"/>
      <c r="M17" s="24"/>
      <c r="N17" s="48" t="s">
        <v>6</v>
      </c>
      <c r="O17" s="20"/>
      <c r="P17" s="49"/>
      <c r="Q17" s="27"/>
      <c r="R17" s="48" t="s">
        <v>6</v>
      </c>
      <c r="S17" s="20"/>
      <c r="T17" s="49"/>
      <c r="U17" s="27"/>
      <c r="V17" s="50">
        <f t="shared" si="0"/>
        <v>0</v>
      </c>
      <c r="W17" s="47">
        <f>(_xlfn.XLOOKUP(M17,working!$R$3:$R$5,working!$S$3:$S$5,"0")+_xlfn.XLOOKUP(Q17,working!$R$3:$R$5,working!$S$3:$S$5,"0")+_xlfn.XLOOKUP(U17,working!$R$3:$R$5,working!$S$3:$S$5,"0"))/15</f>
        <v>0</v>
      </c>
    </row>
    <row r="18" spans="1:23" ht="27" customHeight="1" x14ac:dyDescent="0.25">
      <c r="A18" s="454"/>
      <c r="B18" s="455"/>
      <c r="C18" s="427"/>
      <c r="D18" s="54">
        <v>55</v>
      </c>
      <c r="E18" s="378" t="s">
        <v>141</v>
      </c>
      <c r="F18" s="378"/>
      <c r="G18" s="378"/>
      <c r="H18" s="378"/>
      <c r="I18" s="378"/>
      <c r="J18" s="48" t="s">
        <v>6</v>
      </c>
      <c r="K18" s="20"/>
      <c r="L18" s="49"/>
      <c r="M18" s="24"/>
      <c r="N18" s="48" t="s">
        <v>6</v>
      </c>
      <c r="O18" s="20"/>
      <c r="P18" s="49"/>
      <c r="Q18" s="27"/>
      <c r="R18" s="48" t="s">
        <v>6</v>
      </c>
      <c r="S18" s="20"/>
      <c r="T18" s="49"/>
      <c r="U18" s="27"/>
      <c r="V18" s="50">
        <f t="shared" si="0"/>
        <v>0</v>
      </c>
      <c r="W18" s="47">
        <f>(_xlfn.XLOOKUP(M18,working!$R$3:$R$5,working!$S$3:$S$5,"0")+_xlfn.XLOOKUP(Q18,working!$R$3:$R$5,working!$S$3:$S$5,"0")+_xlfn.XLOOKUP(U18,working!$R$3:$R$5,working!$S$3:$S$5,"0"))/15</f>
        <v>0</v>
      </c>
    </row>
    <row r="19" spans="1:23" ht="27" customHeight="1" x14ac:dyDescent="0.25">
      <c r="A19" s="454"/>
      <c r="B19" s="455"/>
      <c r="C19" s="427"/>
      <c r="D19" s="54">
        <v>56</v>
      </c>
      <c r="E19" s="378" t="s">
        <v>198</v>
      </c>
      <c r="F19" s="378"/>
      <c r="G19" s="378"/>
      <c r="H19" s="378"/>
      <c r="I19" s="378"/>
      <c r="J19" s="48" t="s">
        <v>6</v>
      </c>
      <c r="K19" s="20"/>
      <c r="L19" s="49"/>
      <c r="M19" s="24"/>
      <c r="N19" s="48" t="s">
        <v>6</v>
      </c>
      <c r="O19" s="20"/>
      <c r="P19" s="49"/>
      <c r="Q19" s="27"/>
      <c r="R19" s="48" t="s">
        <v>6</v>
      </c>
      <c r="S19" s="20"/>
      <c r="T19" s="49"/>
      <c r="U19" s="27"/>
      <c r="V19" s="50">
        <f t="shared" si="0"/>
        <v>0</v>
      </c>
      <c r="W19" s="47">
        <f>(_xlfn.XLOOKUP(M19,working!$R$3:$R$5,working!$S$3:$S$5,"0")+_xlfn.XLOOKUP(Q19,working!$R$3:$R$5,working!$S$3:$S$5,"0")+_xlfn.XLOOKUP(U19,working!$R$3:$R$5,working!$S$3:$S$5,"0"))/15</f>
        <v>0</v>
      </c>
    </row>
    <row r="20" spans="1:23" ht="27" customHeight="1" x14ac:dyDescent="0.25">
      <c r="A20" s="454"/>
      <c r="B20" s="455"/>
      <c r="C20" s="427"/>
      <c r="D20" s="54">
        <v>57</v>
      </c>
      <c r="E20" s="378" t="s">
        <v>199</v>
      </c>
      <c r="F20" s="378"/>
      <c r="G20" s="378"/>
      <c r="H20" s="378"/>
      <c r="I20" s="378"/>
      <c r="J20" s="48" t="s">
        <v>6</v>
      </c>
      <c r="K20" s="20"/>
      <c r="L20" s="49"/>
      <c r="M20" s="24"/>
      <c r="N20" s="48" t="s">
        <v>6</v>
      </c>
      <c r="O20" s="20"/>
      <c r="P20" s="49"/>
      <c r="Q20" s="27"/>
      <c r="R20" s="48" t="s">
        <v>6</v>
      </c>
      <c r="S20" s="20"/>
      <c r="T20" s="49"/>
      <c r="U20" s="27"/>
      <c r="V20" s="50">
        <f t="shared" si="0"/>
        <v>0</v>
      </c>
      <c r="W20" s="47">
        <f>(_xlfn.XLOOKUP(M20,working!$R$3:$R$5,working!$S$3:$S$5,"0")+_xlfn.XLOOKUP(Q20,working!$R$3:$R$5,working!$S$3:$S$5,"0")+_xlfn.XLOOKUP(U20,working!$R$3:$R$5,working!$S$3:$S$5,"0"))/15</f>
        <v>0</v>
      </c>
    </row>
    <row r="21" spans="1:23" ht="27" customHeight="1" thickBot="1" x14ac:dyDescent="0.3">
      <c r="A21" s="456"/>
      <c r="B21" s="457"/>
      <c r="C21" s="428"/>
      <c r="D21" s="54">
        <v>58</v>
      </c>
      <c r="E21" s="378" t="s">
        <v>200</v>
      </c>
      <c r="F21" s="378"/>
      <c r="G21" s="378"/>
      <c r="H21" s="378"/>
      <c r="I21" s="378"/>
      <c r="J21" s="48" t="s">
        <v>6</v>
      </c>
      <c r="K21" s="20"/>
      <c r="L21" s="49"/>
      <c r="M21" s="24"/>
      <c r="N21" s="48" t="s">
        <v>6</v>
      </c>
      <c r="O21" s="20"/>
      <c r="P21" s="49"/>
      <c r="Q21" s="27"/>
      <c r="R21" s="48" t="s">
        <v>6</v>
      </c>
      <c r="S21" s="20"/>
      <c r="T21" s="49"/>
      <c r="U21" s="27"/>
      <c r="V21" s="50">
        <f t="shared" si="0"/>
        <v>0</v>
      </c>
      <c r="W21" s="47">
        <f>(_xlfn.XLOOKUP(M21,working!$R$3:$R$5,working!$S$3:$S$5,"0")+_xlfn.XLOOKUP(Q21,working!$R$3:$R$5,working!$S$3:$S$5,"0")+_xlfn.XLOOKUP(U21,working!$R$3:$R$5,working!$S$3:$S$5,"0"))/15</f>
        <v>0</v>
      </c>
    </row>
  </sheetData>
  <mergeCells count="48">
    <mergeCell ref="N2:W3"/>
    <mergeCell ref="J2:J3"/>
    <mergeCell ref="K2:K3"/>
    <mergeCell ref="L2:L3"/>
    <mergeCell ref="M2:M3"/>
    <mergeCell ref="A2:E3"/>
    <mergeCell ref="F2:F3"/>
    <mergeCell ref="G2:G3"/>
    <mergeCell ref="H2:H3"/>
    <mergeCell ref="I2:I3"/>
    <mergeCell ref="E13:I13"/>
    <mergeCell ref="E14:I14"/>
    <mergeCell ref="A7:B21"/>
    <mergeCell ref="C7:C14"/>
    <mergeCell ref="E7:I7"/>
    <mergeCell ref="E8:I8"/>
    <mergeCell ref="E9:I9"/>
    <mergeCell ref="E10:I10"/>
    <mergeCell ref="C15:C21"/>
    <mergeCell ref="E15:I15"/>
    <mergeCell ref="E16:I16"/>
    <mergeCell ref="E17:I17"/>
    <mergeCell ref="E18:I18"/>
    <mergeCell ref="E19:I19"/>
    <mergeCell ref="E20:I20"/>
    <mergeCell ref="E21:I21"/>
    <mergeCell ref="V4:V6"/>
    <mergeCell ref="E11:I11"/>
    <mergeCell ref="E12:I12"/>
    <mergeCell ref="A6:B6"/>
    <mergeCell ref="E6:I6"/>
    <mergeCell ref="A4:I5"/>
    <mergeCell ref="W4:W6"/>
    <mergeCell ref="J5:J6"/>
    <mergeCell ref="K5:K6"/>
    <mergeCell ref="L5:L6"/>
    <mergeCell ref="M5:M6"/>
    <mergeCell ref="N5:N6"/>
    <mergeCell ref="O5:O6"/>
    <mergeCell ref="P5:P6"/>
    <mergeCell ref="Q5:Q6"/>
    <mergeCell ref="J4:M4"/>
    <mergeCell ref="N4:Q4"/>
    <mergeCell ref="R4:U4"/>
    <mergeCell ref="R5:R6"/>
    <mergeCell ref="S5:S6"/>
    <mergeCell ref="T5:T6"/>
    <mergeCell ref="U5:U6"/>
  </mergeCells>
  <conditionalFormatting sqref="F2:F3">
    <cfRule type="colorScale" priority="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">
    <cfRule type="containsText" dxfId="147" priority="17" operator="containsText" text="Started">
      <formula>NOT(ISERROR(SEARCH("Started",H2)))</formula>
    </cfRule>
    <cfRule type="containsText" dxfId="146" priority="18" operator="containsText" text="Completed">
      <formula>NOT(ISERROR(SEARCH("Completed",H2)))</formula>
    </cfRule>
    <cfRule type="cellIs" dxfId="145" priority="13" operator="equal">
      <formula>"Nailed It"</formula>
    </cfRule>
    <cfRule type="cellIs" dxfId="144" priority="14" operator="equal">
      <formula>"Getting there"</formula>
    </cfRule>
    <cfRule type="cellIs" dxfId="143" priority="15" operator="equal">
      <formula>"Not Sure"</formula>
    </cfRule>
    <cfRule type="containsText" dxfId="142" priority="16" operator="containsText" text="Not Started">
      <formula>NOT(ISERROR(SEARCH("Not Started",H2)))</formula>
    </cfRule>
  </conditionalFormatting>
  <conditionalFormatting sqref="J2">
    <cfRule type="containsText" dxfId="141" priority="11" operator="containsText" text="Started">
      <formula>NOT(ISERROR(SEARCH("Started",J2)))</formula>
    </cfRule>
    <cfRule type="cellIs" dxfId="140" priority="7" operator="equal">
      <formula>"Nailed It"</formula>
    </cfRule>
    <cfRule type="cellIs" dxfId="139" priority="8" operator="equal">
      <formula>"Getting there"</formula>
    </cfRule>
    <cfRule type="cellIs" dxfId="138" priority="9" operator="equal">
      <formula>"Not Sure"</formula>
    </cfRule>
    <cfRule type="containsText" dxfId="137" priority="10" operator="containsText" text="Not Started">
      <formula>NOT(ISERROR(SEARCH("Not Started",J2)))</formula>
    </cfRule>
    <cfRule type="containsText" dxfId="136" priority="12" operator="containsText" text="Completed">
      <formula>NOT(ISERROR(SEARCH("Completed",J2)))</formula>
    </cfRule>
  </conditionalFormatting>
  <conditionalFormatting sqref="J7:P21">
    <cfRule type="containsText" dxfId="135" priority="34" operator="containsText" text="Completed">
      <formula>NOT(ISERROR(SEARCH("Completed",J7)))</formula>
    </cfRule>
    <cfRule type="containsText" dxfId="134" priority="33" operator="containsText" text="Started">
      <formula>NOT(ISERROR(SEARCH("Started",J7)))</formula>
    </cfRule>
  </conditionalFormatting>
  <conditionalFormatting sqref="J7:T21">
    <cfRule type="containsText" dxfId="133" priority="29" operator="containsText" text="Not Started">
      <formula>NOT(ISERROR(SEARCH("Not Started",J7)))</formula>
    </cfRule>
  </conditionalFormatting>
  <conditionalFormatting sqref="L2">
    <cfRule type="cellIs" dxfId="132" priority="2" operator="equal">
      <formula>"Getting there"</formula>
    </cfRule>
    <cfRule type="cellIs" dxfId="131" priority="3" operator="equal">
      <formula>"Not Sure"</formula>
    </cfRule>
    <cfRule type="containsText" dxfId="130" priority="4" operator="containsText" text="Not Started">
      <formula>NOT(ISERROR(SEARCH("Not Started",L2)))</formula>
    </cfRule>
    <cfRule type="containsText" dxfId="129" priority="5" operator="containsText" text="Started">
      <formula>NOT(ISERROR(SEARCH("Started",L2)))</formula>
    </cfRule>
    <cfRule type="containsText" dxfId="128" priority="6" operator="containsText" text="Completed">
      <formula>NOT(ISERROR(SEARCH("Completed",L2)))</formula>
    </cfRule>
    <cfRule type="cellIs" dxfId="127" priority="1" operator="equal">
      <formula>"Nailed It"</formula>
    </cfRule>
  </conditionalFormatting>
  <conditionalFormatting sqref="M7:M21">
    <cfRule type="cellIs" dxfId="126" priority="60" operator="equal">
      <formula>"Nailed It"</formula>
    </cfRule>
    <cfRule type="cellIs" dxfId="125" priority="61" operator="equal">
      <formula>"Getting there"</formula>
    </cfRule>
    <cfRule type="cellIs" dxfId="124" priority="62" operator="equal">
      <formula>"Not Sure"</formula>
    </cfRule>
  </conditionalFormatting>
  <conditionalFormatting sqref="N2"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:Q21">
    <cfRule type="cellIs" dxfId="123" priority="86" operator="equal">
      <formula>"Not Sure"</formula>
    </cfRule>
    <cfRule type="cellIs" dxfId="122" priority="84" operator="equal">
      <formula>"Nailed It"</formula>
    </cfRule>
    <cfRule type="cellIs" dxfId="121" priority="85" operator="equal">
      <formula>"Getting there"</formula>
    </cfRule>
    <cfRule type="containsText" dxfId="120" priority="88" operator="containsText" text="Started">
      <formula>NOT(ISERROR(SEARCH("Started",Q7)))</formula>
    </cfRule>
    <cfRule type="containsText" dxfId="119" priority="89" operator="containsText" text="Completed">
      <formula>NOT(ISERROR(SEARCH("Completed",Q7)))</formula>
    </cfRule>
  </conditionalFormatting>
  <conditionalFormatting sqref="R7:T21">
    <cfRule type="containsText" dxfId="118" priority="39" operator="containsText" text="Started">
      <formula>NOT(ISERROR(SEARCH("Started",R7)))</formula>
    </cfRule>
    <cfRule type="containsText" dxfId="117" priority="40" operator="containsText" text="Completed">
      <formula>NOT(ISERROR(SEARCH("Completed",R7)))</formula>
    </cfRule>
  </conditionalFormatting>
  <conditionalFormatting sqref="U7:U21">
    <cfRule type="cellIs" dxfId="116" priority="66" operator="equal">
      <formula>"Nailed It"</formula>
    </cfRule>
    <cfRule type="cellIs" dxfId="115" priority="67" operator="equal">
      <formula>"Getting there"</formula>
    </cfRule>
    <cfRule type="cellIs" dxfId="114" priority="68" operator="equal">
      <formula>"Not Sure"</formula>
    </cfRule>
    <cfRule type="containsText" dxfId="113" priority="70" operator="containsText" text="Started">
      <formula>NOT(ISERROR(SEARCH("Started",U7)))</formula>
    </cfRule>
    <cfRule type="containsText" dxfId="112" priority="71" operator="containsText" text="Completed">
      <formula>NOT(ISERROR(SEARCH("Completed",U7)))</formula>
    </cfRule>
    <cfRule type="containsText" dxfId="111" priority="69" operator="containsText" text="Not Started">
      <formula>NOT(ISERROR(SEARCH("Not Started",U7)))</formula>
    </cfRule>
  </conditionalFormatting>
  <conditionalFormatting sqref="V4:V1048576">
    <cfRule type="colorScale" priority="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:V21">
    <cfRule type="colorScale" priority="511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512">
      <colorScale>
        <cfvo type="min"/>
        <cfvo type="max"/>
        <color rgb="FFF8696B"/>
        <color rgb="FFFCFCFF"/>
      </colorScale>
    </cfRule>
  </conditionalFormatting>
  <conditionalFormatting sqref="W7:W21">
    <cfRule type="colorScale" priority="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hyperlinks>
    <hyperlink ref="A4:I5" location="Dashboard!A1" display="TOPIC" xr:uid="{2D4B3C0B-4CEE-499E-8859-FFDD4342C2ED}"/>
  </hyperlinks>
  <pageMargins left="0.7" right="0.7" top="0.75" bottom="0.75" header="0.3" footer="0.3"/>
  <pageSetup orientation="portrait" horizontalDpi="360" verticalDpi="36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CC8D18E2-64F7-4818-BB7E-C48C08749897}">
          <x14:formula1>
            <xm:f>working!$R$3:$R$5</xm:f>
          </x14:formula1>
          <xm:sqref>M7:M21 U7:U21 Q7:Q21</xm:sqref>
        </x14:dataValidation>
        <x14:dataValidation type="list" allowBlank="1" showInputMessage="1" showErrorMessage="1" xr:uid="{326F86C5-5D98-46D9-A720-B7EAE74325F6}">
          <x14:formula1>
            <xm:f>working!$Q$3:$Q$17</xm:f>
          </x14:formula1>
          <xm:sqref>K7:K21 S7:S21 O7:O21</xm:sqref>
        </x14:dataValidation>
        <x14:dataValidation type="list" allowBlank="1" showInputMessage="1" showErrorMessage="1" xr:uid="{853B4178-0DA8-41B8-B048-08B9AF61C578}">
          <x14:formula1>
            <xm:f>working!$P$3:$P$5</xm:f>
          </x14:formula1>
          <xm:sqref>J7:J21 N7:N21 R7:R21</xm:sqref>
        </x14:dataValidation>
        <x14:dataValidation type="list" allowBlank="1" showInputMessage="1" showErrorMessage="1" error="Please select date from list" xr:uid="{CC5FBB4E-F2DA-4AE8-BD90-8DF1ECDA2D94}">
          <x14:formula1>
            <xm:f>working!$C$18:$C$564</xm:f>
          </x14:formula1>
          <xm:sqref>L7:L21 T7:T21 P7:P21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06775B-A35D-4D87-8AD9-0364AC7CBDF6}">
  <sheetPr codeName="Sheet13">
    <tabColor rgb="FFFAC2D7"/>
  </sheetPr>
  <dimension ref="A1:AB13"/>
  <sheetViews>
    <sheetView zoomScale="80" zoomScaleNormal="90" workbookViewId="0">
      <selection activeCell="K11" sqref="K11"/>
    </sheetView>
  </sheetViews>
  <sheetFormatPr defaultColWidth="8.7109375" defaultRowHeight="15" x14ac:dyDescent="0.25"/>
  <cols>
    <col min="1" max="1" width="8.7109375" style="40"/>
    <col min="2" max="3" width="12.85546875" style="40" customWidth="1"/>
    <col min="4" max="4" width="6" style="40" customWidth="1"/>
    <col min="5" max="5" width="8.7109375" style="40"/>
    <col min="6" max="6" width="13.140625" style="40" bestFit="1" customWidth="1"/>
    <col min="7" max="7" width="8.7109375" style="40"/>
    <col min="8" max="8" width="10" style="40" customWidth="1"/>
    <col min="9" max="9" width="8.85546875" style="40" bestFit="1" customWidth="1"/>
    <col min="10" max="10" width="9.85546875" style="40" customWidth="1"/>
    <col min="11" max="11" width="11" style="40" bestFit="1" customWidth="1"/>
    <col min="12" max="12" width="10.140625" style="40" customWidth="1"/>
    <col min="13" max="13" width="10.5703125" style="40" customWidth="1"/>
    <col min="14" max="14" width="9.28515625" style="40" customWidth="1"/>
    <col min="15" max="15" width="11" style="40" customWidth="1"/>
    <col min="16" max="16" width="9.28515625" style="40" customWidth="1"/>
    <col min="17" max="17" width="10.140625" style="40" customWidth="1"/>
    <col min="18" max="18" width="9.28515625" style="40" customWidth="1"/>
    <col min="19" max="19" width="11" style="40" customWidth="1"/>
    <col min="20" max="20" width="9.28515625" style="40" customWidth="1"/>
    <col min="21" max="21" width="11.28515625" style="40" customWidth="1"/>
    <col min="22" max="22" width="10.85546875" style="40" customWidth="1"/>
    <col min="23" max="23" width="11.140625" style="41" customWidth="1"/>
    <col min="24" max="25" width="8.7109375" style="40"/>
    <col min="26" max="30" width="8.7109375" style="40" customWidth="1"/>
    <col min="31" max="16384" width="8.7109375" style="40"/>
  </cols>
  <sheetData>
    <row r="1" spans="1:28" ht="6" customHeight="1" thickBot="1" x14ac:dyDescent="0.3"/>
    <row r="2" spans="1:28" ht="26.1" customHeight="1" thickBot="1" x14ac:dyDescent="0.3">
      <c r="A2" s="458" t="s">
        <v>17</v>
      </c>
      <c r="B2" s="458"/>
      <c r="C2" s="458"/>
      <c r="D2" s="458"/>
      <c r="E2" s="458"/>
      <c r="F2" s="237">
        <f>COUNTIF(J7:U13,"Completed")/21</f>
        <v>0</v>
      </c>
      <c r="G2" s="239"/>
      <c r="H2" s="252" t="s">
        <v>28</v>
      </c>
      <c r="I2" s="254">
        <f>COUNTIF(J7:U13,H2)/21</f>
        <v>4.7619047619047616E-2</v>
      </c>
      <c r="J2" s="252" t="s">
        <v>21</v>
      </c>
      <c r="K2" s="315">
        <f>COUNTIF(J7:U13,J2)/21</f>
        <v>0</v>
      </c>
      <c r="L2" s="252" t="s">
        <v>22</v>
      </c>
      <c r="M2" s="317">
        <f>COUNTIF(J7:U13,L2)/21</f>
        <v>0</v>
      </c>
      <c r="N2" s="293"/>
      <c r="O2" s="258"/>
      <c r="P2" s="258"/>
      <c r="Q2" s="258"/>
      <c r="R2" s="258"/>
      <c r="S2" s="258"/>
      <c r="T2" s="258"/>
      <c r="U2" s="258"/>
      <c r="V2" s="258"/>
      <c r="W2" s="259"/>
    </row>
    <row r="3" spans="1:28" ht="26.1" customHeight="1" thickBot="1" x14ac:dyDescent="0.3">
      <c r="A3" s="459"/>
      <c r="B3" s="459"/>
      <c r="C3" s="459"/>
      <c r="D3" s="459"/>
      <c r="E3" s="459"/>
      <c r="F3" s="238"/>
      <c r="G3" s="312"/>
      <c r="H3" s="313"/>
      <c r="I3" s="314"/>
      <c r="J3" s="253"/>
      <c r="K3" s="316"/>
      <c r="L3" s="252"/>
      <c r="M3" s="318"/>
      <c r="N3" s="294"/>
      <c r="O3" s="295"/>
      <c r="P3" s="295"/>
      <c r="Q3" s="295"/>
      <c r="R3" s="295"/>
      <c r="S3" s="295"/>
      <c r="T3" s="295"/>
      <c r="U3" s="295"/>
      <c r="V3" s="295"/>
      <c r="W3" s="296"/>
    </row>
    <row r="4" spans="1:28" ht="15" customHeight="1" thickBot="1" x14ac:dyDescent="0.3">
      <c r="A4" s="418" t="s">
        <v>0</v>
      </c>
      <c r="B4" s="419"/>
      <c r="C4" s="419"/>
      <c r="D4" s="419"/>
      <c r="E4" s="419"/>
      <c r="F4" s="419"/>
      <c r="G4" s="419"/>
      <c r="H4" s="419"/>
      <c r="I4" s="420"/>
      <c r="J4" s="355" t="s">
        <v>2</v>
      </c>
      <c r="K4" s="356"/>
      <c r="L4" s="356"/>
      <c r="M4" s="357"/>
      <c r="N4" s="358" t="s">
        <v>4</v>
      </c>
      <c r="O4" s="359"/>
      <c r="P4" s="359"/>
      <c r="Q4" s="360"/>
      <c r="R4" s="361" t="s">
        <v>5</v>
      </c>
      <c r="S4" s="362"/>
      <c r="T4" s="362"/>
      <c r="U4" s="363"/>
      <c r="V4" s="322" t="s">
        <v>16</v>
      </c>
      <c r="W4" s="325" t="s">
        <v>15</v>
      </c>
    </row>
    <row r="5" spans="1:28" ht="21.6" customHeight="1" thickBot="1" x14ac:dyDescent="0.3">
      <c r="A5" s="421"/>
      <c r="B5" s="422"/>
      <c r="C5" s="422"/>
      <c r="D5" s="422"/>
      <c r="E5" s="422"/>
      <c r="F5" s="422"/>
      <c r="G5" s="422"/>
      <c r="H5" s="422"/>
      <c r="I5" s="423"/>
      <c r="J5" s="291" t="s">
        <v>3</v>
      </c>
      <c r="K5" s="291" t="s">
        <v>19</v>
      </c>
      <c r="L5" s="291" t="s">
        <v>13</v>
      </c>
      <c r="M5" s="291" t="s">
        <v>18</v>
      </c>
      <c r="N5" s="283" t="s">
        <v>3</v>
      </c>
      <c r="O5" s="283" t="s">
        <v>19</v>
      </c>
      <c r="P5" s="283" t="s">
        <v>13</v>
      </c>
      <c r="Q5" s="283" t="s">
        <v>18</v>
      </c>
      <c r="R5" s="287" t="s">
        <v>3</v>
      </c>
      <c r="S5" s="287" t="s">
        <v>19</v>
      </c>
      <c r="T5" s="287" t="s">
        <v>13</v>
      </c>
      <c r="U5" s="287" t="s">
        <v>18</v>
      </c>
      <c r="V5" s="323"/>
      <c r="W5" s="326"/>
    </row>
    <row r="6" spans="1:28" ht="30" customHeight="1" thickBot="1" x14ac:dyDescent="0.3">
      <c r="A6" s="329" t="s">
        <v>12</v>
      </c>
      <c r="B6" s="330"/>
      <c r="C6" s="38"/>
      <c r="D6" s="56" t="s">
        <v>202</v>
      </c>
      <c r="E6" s="240" t="s">
        <v>1</v>
      </c>
      <c r="F6" s="241"/>
      <c r="G6" s="241"/>
      <c r="H6" s="241"/>
      <c r="I6" s="460"/>
      <c r="J6" s="365"/>
      <c r="K6" s="429"/>
      <c r="L6" s="429"/>
      <c r="M6" s="429"/>
      <c r="N6" s="430"/>
      <c r="O6" s="430"/>
      <c r="P6" s="430"/>
      <c r="Q6" s="430"/>
      <c r="R6" s="288"/>
      <c r="S6" s="288"/>
      <c r="T6" s="288"/>
      <c r="U6" s="288"/>
      <c r="V6" s="324"/>
      <c r="W6" s="327"/>
      <c r="AA6" s="42"/>
      <c r="AB6" s="43"/>
    </row>
    <row r="7" spans="1:28" ht="27" customHeight="1" thickBot="1" x14ac:dyDescent="0.3">
      <c r="A7" s="464" t="s">
        <v>187</v>
      </c>
      <c r="B7" s="465"/>
      <c r="C7" s="467" t="s">
        <v>87</v>
      </c>
      <c r="D7" s="54">
        <v>59</v>
      </c>
      <c r="E7" s="470" t="s">
        <v>142</v>
      </c>
      <c r="F7" s="471"/>
      <c r="G7" s="471"/>
      <c r="H7" s="471"/>
      <c r="I7" s="472"/>
      <c r="J7" s="48" t="s">
        <v>7</v>
      </c>
      <c r="K7" s="20" t="s">
        <v>20</v>
      </c>
      <c r="L7" s="49">
        <v>45328</v>
      </c>
      <c r="M7" s="24" t="s">
        <v>28</v>
      </c>
      <c r="N7" s="48" t="s">
        <v>6</v>
      </c>
      <c r="O7" s="20"/>
      <c r="P7" s="49"/>
      <c r="Q7" s="27"/>
      <c r="R7" s="48" t="s">
        <v>6</v>
      </c>
      <c r="S7" s="20"/>
      <c r="T7" s="49"/>
      <c r="U7" s="27"/>
      <c r="V7" s="50">
        <f>COUNTIF(J7:U7,"completed")/3</f>
        <v>0</v>
      </c>
      <c r="W7" s="47">
        <f>(_xlfn.XLOOKUP(M7,working!$R$3:$R$5,working!$S$3:$S$5,"0")+_xlfn.XLOOKUP(Q7,working!$R$3:$R$5,working!$S$3:$S$5,"0")+_xlfn.XLOOKUP(U7,working!$R$3:$R$5,working!$S$3:$S$5,"0"))/15</f>
        <v>0.2</v>
      </c>
    </row>
    <row r="8" spans="1:28" ht="27" customHeight="1" thickBot="1" x14ac:dyDescent="0.3">
      <c r="A8" s="464"/>
      <c r="B8" s="465"/>
      <c r="C8" s="468"/>
      <c r="D8" s="54">
        <v>60</v>
      </c>
      <c r="E8" s="473" t="s">
        <v>143</v>
      </c>
      <c r="F8" s="474"/>
      <c r="G8" s="474"/>
      <c r="H8" s="474"/>
      <c r="I8" s="475"/>
      <c r="J8" s="48" t="s">
        <v>6</v>
      </c>
      <c r="K8" s="20"/>
      <c r="L8" s="49"/>
      <c r="M8" s="24"/>
      <c r="N8" s="48" t="s">
        <v>6</v>
      </c>
      <c r="O8" s="20"/>
      <c r="P8" s="49"/>
      <c r="Q8" s="27"/>
      <c r="R8" s="48" t="s">
        <v>6</v>
      </c>
      <c r="S8" s="20"/>
      <c r="T8" s="49"/>
      <c r="U8" s="27"/>
      <c r="V8" s="50">
        <f t="shared" ref="V8:V13" si="0">COUNTIF(J8:U8,"completed")/3</f>
        <v>0</v>
      </c>
      <c r="W8" s="47">
        <f>(_xlfn.XLOOKUP(M8,working!$R$3:$R$5,working!$S$3:$S$5,"0")+_xlfn.XLOOKUP(Q8,working!$R$3:$R$5,working!$S$3:$S$5,"0")+_xlfn.XLOOKUP(U8,working!$R$3:$R$5,working!$S$3:$S$5,"0"))/15</f>
        <v>0</v>
      </c>
    </row>
    <row r="9" spans="1:28" ht="27" customHeight="1" thickBot="1" x14ac:dyDescent="0.3">
      <c r="A9" s="464"/>
      <c r="B9" s="465"/>
      <c r="C9" s="468"/>
      <c r="D9" s="54">
        <v>61</v>
      </c>
      <c r="E9" s="473" t="s">
        <v>144</v>
      </c>
      <c r="F9" s="474"/>
      <c r="G9" s="474"/>
      <c r="H9" s="474"/>
      <c r="I9" s="475"/>
      <c r="J9" s="48" t="s">
        <v>6</v>
      </c>
      <c r="K9" s="20"/>
      <c r="L9" s="49"/>
      <c r="M9" s="24"/>
      <c r="N9" s="48" t="s">
        <v>6</v>
      </c>
      <c r="O9" s="20"/>
      <c r="P9" s="49"/>
      <c r="Q9" s="27"/>
      <c r="R9" s="48" t="s">
        <v>6</v>
      </c>
      <c r="S9" s="20"/>
      <c r="T9" s="49"/>
      <c r="U9" s="27"/>
      <c r="V9" s="50">
        <f t="shared" si="0"/>
        <v>0</v>
      </c>
      <c r="W9" s="47">
        <f>(_xlfn.XLOOKUP(M9,working!$R$3:$R$5,working!$S$3:$S$5,"0")+_xlfn.XLOOKUP(Q9,working!$R$3:$R$5,working!$S$3:$S$5,"0")+_xlfn.XLOOKUP(U9,working!$R$3:$R$5,working!$S$3:$S$5,"0"))/15</f>
        <v>0</v>
      </c>
    </row>
    <row r="10" spans="1:28" ht="27" customHeight="1" thickBot="1" x14ac:dyDescent="0.3">
      <c r="A10" s="464"/>
      <c r="B10" s="465"/>
      <c r="C10" s="468"/>
      <c r="D10" s="54">
        <v>62</v>
      </c>
      <c r="E10" s="473" t="s">
        <v>145</v>
      </c>
      <c r="F10" s="474"/>
      <c r="G10" s="474"/>
      <c r="H10" s="474"/>
      <c r="I10" s="475"/>
      <c r="J10" s="48" t="s">
        <v>6</v>
      </c>
      <c r="K10" s="20"/>
      <c r="L10" s="49"/>
      <c r="M10" s="24"/>
      <c r="N10" s="48" t="s">
        <v>6</v>
      </c>
      <c r="O10" s="20"/>
      <c r="P10" s="49"/>
      <c r="Q10" s="27"/>
      <c r="R10" s="48" t="s">
        <v>6</v>
      </c>
      <c r="S10" s="20"/>
      <c r="T10" s="49"/>
      <c r="U10" s="27"/>
      <c r="V10" s="50">
        <f t="shared" si="0"/>
        <v>0</v>
      </c>
      <c r="W10" s="47">
        <f>(_xlfn.XLOOKUP(M10,working!$R$3:$R$5,working!$S$3:$S$5,"0")+_xlfn.XLOOKUP(Q10,working!$R$3:$R$5,working!$S$3:$S$5,"0")+_xlfn.XLOOKUP(U10,working!$R$3:$R$5,working!$S$3:$S$5,"0"))/15</f>
        <v>0</v>
      </c>
    </row>
    <row r="11" spans="1:28" ht="27" customHeight="1" thickBot="1" x14ac:dyDescent="0.3">
      <c r="A11" s="464"/>
      <c r="B11" s="465"/>
      <c r="C11" s="468"/>
      <c r="D11" s="54">
        <v>63</v>
      </c>
      <c r="E11" s="473" t="s">
        <v>146</v>
      </c>
      <c r="F11" s="474"/>
      <c r="G11" s="474"/>
      <c r="H11" s="474"/>
      <c r="I11" s="475"/>
      <c r="J11" s="48" t="s">
        <v>6</v>
      </c>
      <c r="K11" s="20"/>
      <c r="L11" s="49"/>
      <c r="M11" s="24"/>
      <c r="N11" s="48" t="s">
        <v>6</v>
      </c>
      <c r="O11" s="20"/>
      <c r="P11" s="49"/>
      <c r="Q11" s="27"/>
      <c r="R11" s="48" t="s">
        <v>6</v>
      </c>
      <c r="S11" s="20"/>
      <c r="T11" s="49"/>
      <c r="U11" s="27"/>
      <c r="V11" s="50">
        <f t="shared" si="0"/>
        <v>0</v>
      </c>
      <c r="W11" s="47">
        <f>(_xlfn.XLOOKUP(M11,working!$R$3:$R$5,working!$S$3:$S$5,"0")+_xlfn.XLOOKUP(Q11,working!$R$3:$R$5,working!$S$3:$S$5,"0")+_xlfn.XLOOKUP(U11,working!$R$3:$R$5,working!$S$3:$S$5,"0"))/15</f>
        <v>0</v>
      </c>
    </row>
    <row r="12" spans="1:28" ht="27" customHeight="1" thickBot="1" x14ac:dyDescent="0.3">
      <c r="A12" s="464"/>
      <c r="B12" s="465"/>
      <c r="C12" s="468"/>
      <c r="D12" s="54">
        <v>64</v>
      </c>
      <c r="E12" s="473" t="s">
        <v>147</v>
      </c>
      <c r="F12" s="474"/>
      <c r="G12" s="474"/>
      <c r="H12" s="474"/>
      <c r="I12" s="475"/>
      <c r="J12" s="48" t="s">
        <v>6</v>
      </c>
      <c r="K12" s="20"/>
      <c r="L12" s="49"/>
      <c r="M12" s="24"/>
      <c r="N12" s="48" t="s">
        <v>6</v>
      </c>
      <c r="O12" s="20"/>
      <c r="P12" s="49"/>
      <c r="Q12" s="27"/>
      <c r="R12" s="48" t="s">
        <v>6</v>
      </c>
      <c r="S12" s="20"/>
      <c r="T12" s="49"/>
      <c r="U12" s="27"/>
      <c r="V12" s="50">
        <f t="shared" si="0"/>
        <v>0</v>
      </c>
      <c r="W12" s="47">
        <f>(_xlfn.XLOOKUP(M12,working!$R$3:$R$5,working!$S$3:$S$5,"0")+_xlfn.XLOOKUP(Q12,working!$R$3:$R$5,working!$S$3:$S$5,"0")+_xlfn.XLOOKUP(U12,working!$R$3:$R$5,working!$S$3:$S$5,"0"))/15</f>
        <v>0</v>
      </c>
    </row>
    <row r="13" spans="1:28" ht="27" customHeight="1" thickBot="1" x14ac:dyDescent="0.3">
      <c r="A13" s="240"/>
      <c r="B13" s="466"/>
      <c r="C13" s="469"/>
      <c r="D13" s="138">
        <v>65</v>
      </c>
      <c r="E13" s="461" t="s">
        <v>148</v>
      </c>
      <c r="F13" s="462"/>
      <c r="G13" s="462"/>
      <c r="H13" s="462"/>
      <c r="I13" s="463"/>
      <c r="J13" s="48" t="s">
        <v>6</v>
      </c>
      <c r="K13" s="33"/>
      <c r="L13" s="52"/>
      <c r="M13" s="136"/>
      <c r="N13" s="48" t="s">
        <v>6</v>
      </c>
      <c r="O13" s="33"/>
      <c r="P13" s="52"/>
      <c r="Q13" s="130"/>
      <c r="R13" s="48" t="s">
        <v>6</v>
      </c>
      <c r="S13" s="33"/>
      <c r="T13" s="52"/>
      <c r="U13" s="130"/>
      <c r="V13" s="50">
        <f t="shared" si="0"/>
        <v>0</v>
      </c>
      <c r="W13" s="47">
        <f>(_xlfn.XLOOKUP(M13,working!$R$3:$R$5,working!$S$3:$S$5,"0")+_xlfn.XLOOKUP(Q13,working!$R$3:$R$5,working!$S$3:$S$5,"0")+_xlfn.XLOOKUP(U13,working!$R$3:$R$5,working!$S$3:$S$5,"0"))/15</f>
        <v>0</v>
      </c>
    </row>
  </sheetData>
  <mergeCells count="39">
    <mergeCell ref="N2:W3"/>
    <mergeCell ref="J2:J3"/>
    <mergeCell ref="K2:K3"/>
    <mergeCell ref="L2:L3"/>
    <mergeCell ref="M2:M3"/>
    <mergeCell ref="A2:E3"/>
    <mergeCell ref="F2:F3"/>
    <mergeCell ref="G2:G3"/>
    <mergeCell ref="H2:H3"/>
    <mergeCell ref="I2:I3"/>
    <mergeCell ref="E13:I13"/>
    <mergeCell ref="A7:B13"/>
    <mergeCell ref="C7:C13"/>
    <mergeCell ref="E7:I7"/>
    <mergeCell ref="E8:I8"/>
    <mergeCell ref="E9:I9"/>
    <mergeCell ref="E10:I10"/>
    <mergeCell ref="E11:I11"/>
    <mergeCell ref="E12:I12"/>
    <mergeCell ref="A6:B6"/>
    <mergeCell ref="E6:I6"/>
    <mergeCell ref="A4:I5"/>
    <mergeCell ref="R5:R6"/>
    <mergeCell ref="S5:S6"/>
    <mergeCell ref="T5:T6"/>
    <mergeCell ref="U5:U6"/>
    <mergeCell ref="V4:V6"/>
    <mergeCell ref="W4:W6"/>
    <mergeCell ref="J5:J6"/>
    <mergeCell ref="K5:K6"/>
    <mergeCell ref="L5:L6"/>
    <mergeCell ref="M5:M6"/>
    <mergeCell ref="N5:N6"/>
    <mergeCell ref="O5:O6"/>
    <mergeCell ref="P5:P6"/>
    <mergeCell ref="Q5:Q6"/>
    <mergeCell ref="J4:M4"/>
    <mergeCell ref="N4:Q4"/>
    <mergeCell ref="R4:U4"/>
  </mergeCells>
  <conditionalFormatting sqref="F2:F3">
    <cfRule type="colorScale" priority="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">
    <cfRule type="containsText" dxfId="110" priority="17" operator="containsText" text="Started">
      <formula>NOT(ISERROR(SEARCH("Started",H2)))</formula>
    </cfRule>
    <cfRule type="containsText" dxfId="109" priority="18" operator="containsText" text="Completed">
      <formula>NOT(ISERROR(SEARCH("Completed",H2)))</formula>
    </cfRule>
    <cfRule type="cellIs" dxfId="108" priority="13" operator="equal">
      <formula>"Nailed It"</formula>
    </cfRule>
    <cfRule type="cellIs" dxfId="107" priority="14" operator="equal">
      <formula>"Getting there"</formula>
    </cfRule>
    <cfRule type="cellIs" dxfId="106" priority="15" operator="equal">
      <formula>"Not Sure"</formula>
    </cfRule>
    <cfRule type="containsText" dxfId="105" priority="16" operator="containsText" text="Not Started">
      <formula>NOT(ISERROR(SEARCH("Not Started",H2)))</formula>
    </cfRule>
  </conditionalFormatting>
  <conditionalFormatting sqref="J2">
    <cfRule type="containsText" dxfId="104" priority="11" operator="containsText" text="Started">
      <formula>NOT(ISERROR(SEARCH("Started",J2)))</formula>
    </cfRule>
    <cfRule type="cellIs" dxfId="103" priority="7" operator="equal">
      <formula>"Nailed It"</formula>
    </cfRule>
    <cfRule type="cellIs" dxfId="102" priority="8" operator="equal">
      <formula>"Getting there"</formula>
    </cfRule>
    <cfRule type="cellIs" dxfId="101" priority="9" operator="equal">
      <formula>"Not Sure"</formula>
    </cfRule>
    <cfRule type="containsText" dxfId="100" priority="10" operator="containsText" text="Not Started">
      <formula>NOT(ISERROR(SEARCH("Not Started",J2)))</formula>
    </cfRule>
    <cfRule type="containsText" dxfId="99" priority="12" operator="containsText" text="Completed">
      <formula>NOT(ISERROR(SEARCH("Completed",J2)))</formula>
    </cfRule>
  </conditionalFormatting>
  <conditionalFormatting sqref="J7:P13">
    <cfRule type="containsText" dxfId="98" priority="34" operator="containsText" text="Completed">
      <formula>NOT(ISERROR(SEARCH("Completed",J7)))</formula>
    </cfRule>
    <cfRule type="containsText" dxfId="97" priority="33" operator="containsText" text="Started">
      <formula>NOT(ISERROR(SEARCH("Started",J7)))</formula>
    </cfRule>
  </conditionalFormatting>
  <conditionalFormatting sqref="J7:T13">
    <cfRule type="containsText" dxfId="96" priority="29" operator="containsText" text="Not Started">
      <formula>NOT(ISERROR(SEARCH("Not Started",J7)))</formula>
    </cfRule>
  </conditionalFormatting>
  <conditionalFormatting sqref="L2">
    <cfRule type="cellIs" dxfId="95" priority="2" operator="equal">
      <formula>"Getting there"</formula>
    </cfRule>
    <cfRule type="cellIs" dxfId="94" priority="3" operator="equal">
      <formula>"Not Sure"</formula>
    </cfRule>
    <cfRule type="containsText" dxfId="93" priority="4" operator="containsText" text="Not Started">
      <formula>NOT(ISERROR(SEARCH("Not Started",L2)))</formula>
    </cfRule>
    <cfRule type="containsText" dxfId="92" priority="5" operator="containsText" text="Started">
      <formula>NOT(ISERROR(SEARCH("Started",L2)))</formula>
    </cfRule>
    <cfRule type="containsText" dxfId="91" priority="6" operator="containsText" text="Completed">
      <formula>NOT(ISERROR(SEARCH("Completed",L2)))</formula>
    </cfRule>
    <cfRule type="cellIs" dxfId="90" priority="1" operator="equal">
      <formula>"Nailed It"</formula>
    </cfRule>
  </conditionalFormatting>
  <conditionalFormatting sqref="M7:M13">
    <cfRule type="cellIs" dxfId="89" priority="60" operator="equal">
      <formula>"Nailed It"</formula>
    </cfRule>
    <cfRule type="cellIs" dxfId="88" priority="61" operator="equal">
      <formula>"Getting there"</formula>
    </cfRule>
    <cfRule type="cellIs" dxfId="87" priority="62" operator="equal">
      <formula>"Not Sure"</formula>
    </cfRule>
  </conditionalFormatting>
  <conditionalFormatting sqref="N2"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:Q13">
    <cfRule type="cellIs" dxfId="86" priority="86" operator="equal">
      <formula>"Not Sure"</formula>
    </cfRule>
    <cfRule type="cellIs" dxfId="85" priority="84" operator="equal">
      <formula>"Nailed It"</formula>
    </cfRule>
    <cfRule type="cellIs" dxfId="84" priority="85" operator="equal">
      <formula>"Getting there"</formula>
    </cfRule>
    <cfRule type="containsText" dxfId="83" priority="88" operator="containsText" text="Started">
      <formula>NOT(ISERROR(SEARCH("Started",Q7)))</formula>
    </cfRule>
    <cfRule type="containsText" dxfId="82" priority="89" operator="containsText" text="Completed">
      <formula>NOT(ISERROR(SEARCH("Completed",Q7)))</formula>
    </cfRule>
  </conditionalFormatting>
  <conditionalFormatting sqref="R7:T13">
    <cfRule type="containsText" dxfId="81" priority="39" operator="containsText" text="Started">
      <formula>NOT(ISERROR(SEARCH("Started",R7)))</formula>
    </cfRule>
    <cfRule type="containsText" dxfId="80" priority="40" operator="containsText" text="Completed">
      <formula>NOT(ISERROR(SEARCH("Completed",R7)))</formula>
    </cfRule>
  </conditionalFormatting>
  <conditionalFormatting sqref="U7:U13">
    <cfRule type="cellIs" dxfId="79" priority="66" operator="equal">
      <formula>"Nailed It"</formula>
    </cfRule>
    <cfRule type="cellIs" dxfId="78" priority="67" operator="equal">
      <formula>"Getting there"</formula>
    </cfRule>
    <cfRule type="cellIs" dxfId="77" priority="68" operator="equal">
      <formula>"Not Sure"</formula>
    </cfRule>
    <cfRule type="containsText" dxfId="76" priority="70" operator="containsText" text="Started">
      <formula>NOT(ISERROR(SEARCH("Started",U7)))</formula>
    </cfRule>
    <cfRule type="containsText" dxfId="75" priority="71" operator="containsText" text="Completed">
      <formula>NOT(ISERROR(SEARCH("Completed",U7)))</formula>
    </cfRule>
    <cfRule type="containsText" dxfId="74" priority="69" operator="containsText" text="Not Started">
      <formula>NOT(ISERROR(SEARCH("Not Started",U7)))</formula>
    </cfRule>
  </conditionalFormatting>
  <conditionalFormatting sqref="V4:V1048576">
    <cfRule type="colorScale" priority="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:V13">
    <cfRule type="colorScale" priority="567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568">
      <colorScale>
        <cfvo type="min"/>
        <cfvo type="max"/>
        <color rgb="FFF8696B"/>
        <color rgb="FFFCFCFF"/>
      </colorScale>
    </cfRule>
  </conditionalFormatting>
  <conditionalFormatting sqref="W7:W13">
    <cfRule type="colorScale" priority="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hyperlinks>
    <hyperlink ref="A4:I5" location="Dashboard!A1" display="TOPIC" xr:uid="{550BCB6A-B620-4E1C-9235-2F5B0006AD26}"/>
  </hyperlinks>
  <pageMargins left="0.7" right="0.7" top="0.75" bottom="0.75" header="0.3" footer="0.3"/>
  <pageSetup orientation="portrait" horizontalDpi="360" verticalDpi="36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185C5B88-5391-4A1B-9171-ADCA2CE9FCD3}">
          <x14:formula1>
            <xm:f>working!$R$3:$R$5</xm:f>
          </x14:formula1>
          <xm:sqref>M7:M13 U7:U13 Q7:Q13</xm:sqref>
        </x14:dataValidation>
        <x14:dataValidation type="list" allowBlank="1" showInputMessage="1" showErrorMessage="1" xr:uid="{202E66C1-AEAA-4506-819D-72FA144CECEF}">
          <x14:formula1>
            <xm:f>working!$Q$3:$Q$17</xm:f>
          </x14:formula1>
          <xm:sqref>K7:K13 S7:S13 O7:O13</xm:sqref>
        </x14:dataValidation>
        <x14:dataValidation type="list" allowBlank="1" showInputMessage="1" showErrorMessage="1" xr:uid="{2B0B36EE-5557-4A5F-A942-2FC7D1EEFF43}">
          <x14:formula1>
            <xm:f>working!$P$3:$P$5</xm:f>
          </x14:formula1>
          <xm:sqref>J7:J13 N7:N13 R7:R13</xm:sqref>
        </x14:dataValidation>
        <x14:dataValidation type="list" allowBlank="1" showInputMessage="1" showErrorMessage="1" error="Please select date from list" xr:uid="{1A33CA2F-0A66-4E57-BD87-C613FB581A70}">
          <x14:formula1>
            <xm:f>working!$C$18:$C$564</xm:f>
          </x14:formula1>
          <xm:sqref>L7:L13 T7:T13 P7:P13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B8E302-44C4-4F44-BD43-D4E5C9B195DE}">
  <sheetPr codeName="Sheet14">
    <tabColor rgb="FFFAC2D7"/>
  </sheetPr>
  <dimension ref="A1:AB14"/>
  <sheetViews>
    <sheetView topLeftCell="C3" zoomScale="80" zoomScaleNormal="90" workbookViewId="0">
      <selection activeCell="L11" sqref="L11"/>
    </sheetView>
  </sheetViews>
  <sheetFormatPr defaultColWidth="8.7109375" defaultRowHeight="15" x14ac:dyDescent="0.25"/>
  <cols>
    <col min="1" max="1" width="8.7109375" style="40"/>
    <col min="2" max="3" width="12.85546875" style="40" customWidth="1"/>
    <col min="4" max="4" width="6" style="40" customWidth="1"/>
    <col min="5" max="5" width="8.7109375" style="40"/>
    <col min="6" max="6" width="13.140625" style="40" bestFit="1" customWidth="1"/>
    <col min="7" max="7" width="8.7109375" style="40"/>
    <col min="8" max="8" width="10" style="40" customWidth="1"/>
    <col min="9" max="9" width="8.85546875" style="40" bestFit="1" customWidth="1"/>
    <col min="10" max="10" width="9.85546875" style="40" customWidth="1"/>
    <col min="11" max="11" width="11" style="40" bestFit="1" customWidth="1"/>
    <col min="12" max="12" width="10.140625" style="40" customWidth="1"/>
    <col min="13" max="13" width="10.5703125" style="40" customWidth="1"/>
    <col min="14" max="14" width="9.28515625" style="40" customWidth="1"/>
    <col min="15" max="15" width="11" style="40" customWidth="1"/>
    <col min="16" max="16" width="9.28515625" style="40" customWidth="1"/>
    <col min="17" max="17" width="10.140625" style="40" customWidth="1"/>
    <col min="18" max="18" width="9.28515625" style="40" customWidth="1"/>
    <col min="19" max="19" width="11" style="40" customWidth="1"/>
    <col min="20" max="20" width="9.28515625" style="40" customWidth="1"/>
    <col min="21" max="21" width="11.28515625" style="40" customWidth="1"/>
    <col min="22" max="22" width="10.85546875" style="40" customWidth="1"/>
    <col min="23" max="23" width="11.140625" style="41" customWidth="1"/>
    <col min="24" max="25" width="8.7109375" style="40"/>
    <col min="26" max="30" width="8.7109375" style="40" customWidth="1"/>
    <col min="31" max="16384" width="8.7109375" style="40"/>
  </cols>
  <sheetData>
    <row r="1" spans="1:28" ht="6" customHeight="1" thickBot="1" x14ac:dyDescent="0.3"/>
    <row r="2" spans="1:28" ht="26.1" customHeight="1" thickBot="1" x14ac:dyDescent="0.3">
      <c r="A2" s="458" t="s">
        <v>17</v>
      </c>
      <c r="B2" s="458"/>
      <c r="C2" s="458"/>
      <c r="D2" s="458"/>
      <c r="E2" s="458"/>
      <c r="F2" s="237">
        <f>COUNTIF(J7:U14,"Completed")/24</f>
        <v>0</v>
      </c>
      <c r="G2" s="239"/>
      <c r="H2" s="252" t="s">
        <v>28</v>
      </c>
      <c r="I2" s="254">
        <f>COUNTIF(J7:U14,H2)/24</f>
        <v>4.1666666666666664E-2</v>
      </c>
      <c r="J2" s="252" t="s">
        <v>21</v>
      </c>
      <c r="K2" s="315">
        <f>COUNTIF(J7:U14,J2)/24</f>
        <v>0</v>
      </c>
      <c r="L2" s="252" t="s">
        <v>22</v>
      </c>
      <c r="M2" s="317">
        <f>COUNTIF(J7:U14,L2)/24</f>
        <v>0</v>
      </c>
      <c r="N2" s="293"/>
      <c r="O2" s="258"/>
      <c r="P2" s="258"/>
      <c r="Q2" s="258"/>
      <c r="R2" s="258"/>
      <c r="S2" s="258"/>
      <c r="T2" s="258"/>
      <c r="U2" s="258"/>
      <c r="V2" s="258"/>
      <c r="W2" s="259"/>
    </row>
    <row r="3" spans="1:28" ht="26.1" customHeight="1" thickBot="1" x14ac:dyDescent="0.3">
      <c r="A3" s="459"/>
      <c r="B3" s="459"/>
      <c r="C3" s="459"/>
      <c r="D3" s="459"/>
      <c r="E3" s="459"/>
      <c r="F3" s="238"/>
      <c r="G3" s="312"/>
      <c r="H3" s="313"/>
      <c r="I3" s="314"/>
      <c r="J3" s="253"/>
      <c r="K3" s="316"/>
      <c r="L3" s="252"/>
      <c r="M3" s="318"/>
      <c r="N3" s="294"/>
      <c r="O3" s="295"/>
      <c r="P3" s="295"/>
      <c r="Q3" s="295"/>
      <c r="R3" s="295"/>
      <c r="S3" s="295"/>
      <c r="T3" s="295"/>
      <c r="U3" s="295"/>
      <c r="V3" s="295"/>
      <c r="W3" s="296"/>
    </row>
    <row r="4" spans="1:28" ht="15" customHeight="1" thickBot="1" x14ac:dyDescent="0.3">
      <c r="A4" s="418" t="s">
        <v>0</v>
      </c>
      <c r="B4" s="419"/>
      <c r="C4" s="419"/>
      <c r="D4" s="419"/>
      <c r="E4" s="419"/>
      <c r="F4" s="419"/>
      <c r="G4" s="419"/>
      <c r="H4" s="419"/>
      <c r="I4" s="420"/>
      <c r="J4" s="355" t="s">
        <v>2</v>
      </c>
      <c r="K4" s="356"/>
      <c r="L4" s="356"/>
      <c r="M4" s="357"/>
      <c r="N4" s="358" t="s">
        <v>4</v>
      </c>
      <c r="O4" s="359"/>
      <c r="P4" s="359"/>
      <c r="Q4" s="360"/>
      <c r="R4" s="361" t="s">
        <v>5</v>
      </c>
      <c r="S4" s="362"/>
      <c r="T4" s="362"/>
      <c r="U4" s="363"/>
      <c r="V4" s="322" t="s">
        <v>16</v>
      </c>
      <c r="W4" s="325" t="s">
        <v>15</v>
      </c>
    </row>
    <row r="5" spans="1:28" ht="21.6" customHeight="1" thickBot="1" x14ac:dyDescent="0.3">
      <c r="A5" s="421"/>
      <c r="B5" s="422"/>
      <c r="C5" s="422"/>
      <c r="D5" s="422"/>
      <c r="E5" s="422"/>
      <c r="F5" s="422"/>
      <c r="G5" s="422"/>
      <c r="H5" s="422"/>
      <c r="I5" s="423"/>
      <c r="J5" s="291" t="s">
        <v>3</v>
      </c>
      <c r="K5" s="291" t="s">
        <v>19</v>
      </c>
      <c r="L5" s="291" t="s">
        <v>13</v>
      </c>
      <c r="M5" s="291" t="s">
        <v>18</v>
      </c>
      <c r="N5" s="283" t="s">
        <v>3</v>
      </c>
      <c r="O5" s="283" t="s">
        <v>19</v>
      </c>
      <c r="P5" s="283" t="s">
        <v>13</v>
      </c>
      <c r="Q5" s="283" t="s">
        <v>18</v>
      </c>
      <c r="R5" s="287" t="s">
        <v>3</v>
      </c>
      <c r="S5" s="287" t="s">
        <v>19</v>
      </c>
      <c r="T5" s="287" t="s">
        <v>13</v>
      </c>
      <c r="U5" s="287" t="s">
        <v>18</v>
      </c>
      <c r="V5" s="323"/>
      <c r="W5" s="326"/>
    </row>
    <row r="6" spans="1:28" ht="30" customHeight="1" thickBot="1" x14ac:dyDescent="0.3">
      <c r="A6" s="329" t="s">
        <v>12</v>
      </c>
      <c r="B6" s="330"/>
      <c r="C6" s="38"/>
      <c r="D6" s="56" t="s">
        <v>202</v>
      </c>
      <c r="E6" s="240" t="s">
        <v>1</v>
      </c>
      <c r="F6" s="241"/>
      <c r="G6" s="241"/>
      <c r="H6" s="241"/>
      <c r="I6" s="460"/>
      <c r="J6" s="365"/>
      <c r="K6" s="429"/>
      <c r="L6" s="429"/>
      <c r="M6" s="429"/>
      <c r="N6" s="430"/>
      <c r="O6" s="430"/>
      <c r="P6" s="430"/>
      <c r="Q6" s="430"/>
      <c r="R6" s="288"/>
      <c r="S6" s="288"/>
      <c r="T6" s="288"/>
      <c r="U6" s="288"/>
      <c r="V6" s="324"/>
      <c r="W6" s="327"/>
      <c r="AA6" s="42"/>
      <c r="AB6" s="43"/>
    </row>
    <row r="7" spans="1:28" ht="27" customHeight="1" thickBot="1" x14ac:dyDescent="0.3">
      <c r="A7" s="464" t="s">
        <v>188</v>
      </c>
      <c r="B7" s="465"/>
      <c r="C7" s="467" t="s">
        <v>88</v>
      </c>
      <c r="D7" s="54">
        <v>66</v>
      </c>
      <c r="E7" s="477" t="s">
        <v>149</v>
      </c>
      <c r="F7" s="478"/>
      <c r="G7" s="478"/>
      <c r="H7" s="478"/>
      <c r="I7" s="479"/>
      <c r="J7" s="48" t="s">
        <v>7</v>
      </c>
      <c r="K7" s="20" t="s">
        <v>20</v>
      </c>
      <c r="L7" s="49">
        <v>45328</v>
      </c>
      <c r="M7" s="24" t="s">
        <v>28</v>
      </c>
      <c r="N7" s="48" t="s">
        <v>6</v>
      </c>
      <c r="O7" s="20"/>
      <c r="P7" s="49"/>
      <c r="Q7" s="27"/>
      <c r="R7" s="48" t="s">
        <v>6</v>
      </c>
      <c r="S7" s="20"/>
      <c r="T7" s="49"/>
      <c r="U7" s="27"/>
      <c r="V7" s="50">
        <f>COUNTIF(J7:U7,"completed")/3</f>
        <v>0</v>
      </c>
      <c r="W7" s="47">
        <f>(_xlfn.XLOOKUP(M7,working!$R$3:$R$5,working!$S$3:$S$5,"0")+_xlfn.XLOOKUP(Q7,working!$R$3:$R$5,working!$S$3:$S$5,"0")+_xlfn.XLOOKUP(U7,working!$R$3:$R$5,working!$S$3:$S$5,"0"))/15</f>
        <v>0.2</v>
      </c>
    </row>
    <row r="8" spans="1:28" ht="27" customHeight="1" thickBot="1" x14ac:dyDescent="0.3">
      <c r="A8" s="464"/>
      <c r="B8" s="465"/>
      <c r="C8" s="468"/>
      <c r="D8" s="54">
        <v>67</v>
      </c>
      <c r="E8" s="405" t="s">
        <v>150</v>
      </c>
      <c r="F8" s="406"/>
      <c r="G8" s="406"/>
      <c r="H8" s="406"/>
      <c r="I8" s="476"/>
      <c r="J8" s="48" t="s">
        <v>6</v>
      </c>
      <c r="K8" s="20"/>
      <c r="L8" s="49"/>
      <c r="M8" s="24"/>
      <c r="N8" s="48" t="s">
        <v>6</v>
      </c>
      <c r="O8" s="20"/>
      <c r="P8" s="49"/>
      <c r="Q8" s="27"/>
      <c r="R8" s="48" t="s">
        <v>6</v>
      </c>
      <c r="S8" s="20"/>
      <c r="T8" s="49"/>
      <c r="U8" s="27"/>
      <c r="V8" s="50">
        <f t="shared" ref="V8:V14" si="0">COUNTIF(J8:U8,"completed")/3</f>
        <v>0</v>
      </c>
      <c r="W8" s="47">
        <f>(_xlfn.XLOOKUP(M8,working!$R$3:$R$5,working!$S$3:$S$5,"0")+_xlfn.XLOOKUP(Q8,working!$R$3:$R$5,working!$S$3:$S$5,"0")+_xlfn.XLOOKUP(U8,working!$R$3:$R$5,working!$S$3:$S$5,"0"))/15</f>
        <v>0</v>
      </c>
    </row>
    <row r="9" spans="1:28" ht="27" customHeight="1" thickBot="1" x14ac:dyDescent="0.3">
      <c r="A9" s="464"/>
      <c r="B9" s="465"/>
      <c r="C9" s="468"/>
      <c r="D9" s="54">
        <v>68</v>
      </c>
      <c r="E9" s="405" t="s">
        <v>151</v>
      </c>
      <c r="F9" s="406"/>
      <c r="G9" s="406"/>
      <c r="H9" s="406"/>
      <c r="I9" s="476"/>
      <c r="J9" s="48" t="s">
        <v>6</v>
      </c>
      <c r="K9" s="20"/>
      <c r="L9" s="49"/>
      <c r="M9" s="24"/>
      <c r="N9" s="48" t="s">
        <v>6</v>
      </c>
      <c r="O9" s="20"/>
      <c r="P9" s="49"/>
      <c r="Q9" s="27"/>
      <c r="R9" s="48" t="s">
        <v>6</v>
      </c>
      <c r="S9" s="20"/>
      <c r="T9" s="49"/>
      <c r="U9" s="27"/>
      <c r="V9" s="50">
        <f t="shared" si="0"/>
        <v>0</v>
      </c>
      <c r="W9" s="47">
        <f>(_xlfn.XLOOKUP(M9,working!$R$3:$R$5,working!$S$3:$S$5,"0")+_xlfn.XLOOKUP(Q9,working!$R$3:$R$5,working!$S$3:$S$5,"0")+_xlfn.XLOOKUP(U9,working!$R$3:$R$5,working!$S$3:$S$5,"0"))/15</f>
        <v>0</v>
      </c>
    </row>
    <row r="10" spans="1:28" ht="27" customHeight="1" thickBot="1" x14ac:dyDescent="0.3">
      <c r="A10" s="464"/>
      <c r="B10" s="465"/>
      <c r="C10" s="468"/>
      <c r="D10" s="54">
        <v>69</v>
      </c>
      <c r="E10" s="405" t="s">
        <v>152</v>
      </c>
      <c r="F10" s="406"/>
      <c r="G10" s="406"/>
      <c r="H10" s="406"/>
      <c r="I10" s="476"/>
      <c r="J10" s="48" t="s">
        <v>6</v>
      </c>
      <c r="K10" s="20"/>
      <c r="L10" s="49"/>
      <c r="M10" s="24"/>
      <c r="N10" s="48" t="s">
        <v>6</v>
      </c>
      <c r="O10" s="20"/>
      <c r="P10" s="49"/>
      <c r="Q10" s="27"/>
      <c r="R10" s="48" t="s">
        <v>6</v>
      </c>
      <c r="S10" s="20"/>
      <c r="T10" s="49"/>
      <c r="U10" s="27"/>
      <c r="V10" s="50">
        <f t="shared" si="0"/>
        <v>0</v>
      </c>
      <c r="W10" s="47">
        <f>(_xlfn.XLOOKUP(M10,working!$R$3:$R$5,working!$S$3:$S$5,"0")+_xlfn.XLOOKUP(Q10,working!$R$3:$R$5,working!$S$3:$S$5,"0")+_xlfn.XLOOKUP(U10,working!$R$3:$R$5,working!$S$3:$S$5,"0"))/15</f>
        <v>0</v>
      </c>
    </row>
    <row r="11" spans="1:28" ht="27" customHeight="1" thickBot="1" x14ac:dyDescent="0.3">
      <c r="A11" s="464"/>
      <c r="B11" s="465"/>
      <c r="C11" s="468"/>
      <c r="D11" s="54">
        <v>70</v>
      </c>
      <c r="E11" s="405" t="s">
        <v>153</v>
      </c>
      <c r="F11" s="406"/>
      <c r="G11" s="406"/>
      <c r="H11" s="406"/>
      <c r="I11" s="476"/>
      <c r="J11" s="48" t="s">
        <v>6</v>
      </c>
      <c r="K11" s="20"/>
      <c r="L11" s="49"/>
      <c r="M11" s="24"/>
      <c r="N11" s="48" t="s">
        <v>6</v>
      </c>
      <c r="O11" s="20"/>
      <c r="P11" s="49"/>
      <c r="Q11" s="27"/>
      <c r="R11" s="48" t="s">
        <v>6</v>
      </c>
      <c r="S11" s="20"/>
      <c r="T11" s="49"/>
      <c r="U11" s="27"/>
      <c r="V11" s="50">
        <f t="shared" si="0"/>
        <v>0</v>
      </c>
      <c r="W11" s="47">
        <f>(_xlfn.XLOOKUP(M11,working!$R$3:$R$5,working!$S$3:$S$5,"0")+_xlfn.XLOOKUP(Q11,working!$R$3:$R$5,working!$S$3:$S$5,"0")+_xlfn.XLOOKUP(U11,working!$R$3:$R$5,working!$S$3:$S$5,"0"))/15</f>
        <v>0</v>
      </c>
    </row>
    <row r="12" spans="1:28" ht="27" customHeight="1" thickBot="1" x14ac:dyDescent="0.3">
      <c r="A12" s="464"/>
      <c r="B12" s="465"/>
      <c r="C12" s="468"/>
      <c r="D12" s="54">
        <v>71</v>
      </c>
      <c r="E12" s="405" t="s">
        <v>154</v>
      </c>
      <c r="F12" s="406"/>
      <c r="G12" s="406"/>
      <c r="H12" s="406"/>
      <c r="I12" s="476"/>
      <c r="J12" s="48" t="s">
        <v>6</v>
      </c>
      <c r="K12" s="20"/>
      <c r="L12" s="49"/>
      <c r="M12" s="24"/>
      <c r="N12" s="48" t="s">
        <v>6</v>
      </c>
      <c r="O12" s="20"/>
      <c r="P12" s="49"/>
      <c r="Q12" s="27"/>
      <c r="R12" s="48" t="s">
        <v>6</v>
      </c>
      <c r="S12" s="20"/>
      <c r="T12" s="49"/>
      <c r="U12" s="27"/>
      <c r="V12" s="50">
        <f t="shared" si="0"/>
        <v>0</v>
      </c>
      <c r="W12" s="47">
        <f>(_xlfn.XLOOKUP(M12,working!$R$3:$R$5,working!$S$3:$S$5,"0")+_xlfn.XLOOKUP(Q12,working!$R$3:$R$5,working!$S$3:$S$5,"0")+_xlfn.XLOOKUP(U12,working!$R$3:$R$5,working!$S$3:$S$5,"0"))/15</f>
        <v>0</v>
      </c>
    </row>
    <row r="13" spans="1:28" ht="27" customHeight="1" thickBot="1" x14ac:dyDescent="0.3">
      <c r="A13" s="464"/>
      <c r="B13" s="465"/>
      <c r="C13" s="468"/>
      <c r="D13" s="54">
        <v>72</v>
      </c>
      <c r="E13" s="405" t="s">
        <v>155</v>
      </c>
      <c r="F13" s="406"/>
      <c r="G13" s="406"/>
      <c r="H13" s="406"/>
      <c r="I13" s="476"/>
      <c r="J13" s="48" t="s">
        <v>6</v>
      </c>
      <c r="K13" s="20"/>
      <c r="L13" s="49"/>
      <c r="M13" s="24"/>
      <c r="N13" s="48" t="s">
        <v>6</v>
      </c>
      <c r="O13" s="20"/>
      <c r="P13" s="49"/>
      <c r="Q13" s="27"/>
      <c r="R13" s="48" t="s">
        <v>6</v>
      </c>
      <c r="S13" s="20"/>
      <c r="T13" s="49"/>
      <c r="U13" s="27"/>
      <c r="V13" s="50">
        <f t="shared" si="0"/>
        <v>0</v>
      </c>
      <c r="W13" s="47">
        <f>(_xlfn.XLOOKUP(M13,working!$R$3:$R$5,working!$S$3:$S$5,"0")+_xlfn.XLOOKUP(Q13,working!$R$3:$R$5,working!$S$3:$S$5,"0")+_xlfn.XLOOKUP(U13,working!$R$3:$R$5,working!$S$3:$S$5,"0"))/15</f>
        <v>0</v>
      </c>
    </row>
    <row r="14" spans="1:28" ht="27" customHeight="1" thickBot="1" x14ac:dyDescent="0.3">
      <c r="A14" s="240"/>
      <c r="B14" s="466"/>
      <c r="C14" s="469"/>
      <c r="D14" s="54">
        <v>73</v>
      </c>
      <c r="E14" s="405" t="s">
        <v>156</v>
      </c>
      <c r="F14" s="406"/>
      <c r="G14" s="406"/>
      <c r="H14" s="406"/>
      <c r="I14" s="476"/>
      <c r="J14" s="51" t="s">
        <v>6</v>
      </c>
      <c r="K14" s="33"/>
      <c r="L14" s="52"/>
      <c r="M14" s="136"/>
      <c r="N14" s="51" t="s">
        <v>6</v>
      </c>
      <c r="O14" s="33"/>
      <c r="P14" s="52"/>
      <c r="Q14" s="130"/>
      <c r="R14" s="51" t="s">
        <v>6</v>
      </c>
      <c r="S14" s="33"/>
      <c r="T14" s="52"/>
      <c r="U14" s="130"/>
      <c r="V14" s="50">
        <f t="shared" si="0"/>
        <v>0</v>
      </c>
      <c r="W14" s="47">
        <f>(_xlfn.XLOOKUP(M14,working!$R$3:$R$5,working!$S$3:$S$5,"0")+_xlfn.XLOOKUP(Q14,working!$R$3:$R$5,working!$S$3:$S$5,"0")+_xlfn.XLOOKUP(U14,working!$R$3:$R$5,working!$S$3:$S$5,"0"))/15</f>
        <v>0</v>
      </c>
    </row>
  </sheetData>
  <mergeCells count="40">
    <mergeCell ref="N2:W3"/>
    <mergeCell ref="J2:J3"/>
    <mergeCell ref="K2:K3"/>
    <mergeCell ref="L2:L3"/>
    <mergeCell ref="M2:M3"/>
    <mergeCell ref="A2:E3"/>
    <mergeCell ref="F2:F3"/>
    <mergeCell ref="G2:G3"/>
    <mergeCell ref="H2:H3"/>
    <mergeCell ref="I2:I3"/>
    <mergeCell ref="E14:I14"/>
    <mergeCell ref="A7:B14"/>
    <mergeCell ref="C7:C14"/>
    <mergeCell ref="E7:I7"/>
    <mergeCell ref="E8:I8"/>
    <mergeCell ref="E9:I9"/>
    <mergeCell ref="E10:I10"/>
    <mergeCell ref="E11:I11"/>
    <mergeCell ref="E12:I12"/>
    <mergeCell ref="E13:I13"/>
    <mergeCell ref="A6:B6"/>
    <mergeCell ref="E6:I6"/>
    <mergeCell ref="A4:I5"/>
    <mergeCell ref="R5:R6"/>
    <mergeCell ref="S5:S6"/>
    <mergeCell ref="T5:T6"/>
    <mergeCell ref="U5:U6"/>
    <mergeCell ref="V4:V6"/>
    <mergeCell ref="W4:W6"/>
    <mergeCell ref="J5:J6"/>
    <mergeCell ref="K5:K6"/>
    <mergeCell ref="L5:L6"/>
    <mergeCell ref="M5:M6"/>
    <mergeCell ref="N5:N6"/>
    <mergeCell ref="O5:O6"/>
    <mergeCell ref="P5:P6"/>
    <mergeCell ref="Q5:Q6"/>
    <mergeCell ref="J4:M4"/>
    <mergeCell ref="N4:Q4"/>
    <mergeCell ref="R4:U4"/>
  </mergeCells>
  <conditionalFormatting sqref="F2:F3">
    <cfRule type="colorScale" priority="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">
    <cfRule type="containsText" dxfId="73" priority="17" operator="containsText" text="Started">
      <formula>NOT(ISERROR(SEARCH("Started",H2)))</formula>
    </cfRule>
    <cfRule type="containsText" dxfId="72" priority="18" operator="containsText" text="Completed">
      <formula>NOT(ISERROR(SEARCH("Completed",H2)))</formula>
    </cfRule>
    <cfRule type="cellIs" dxfId="71" priority="13" operator="equal">
      <formula>"Nailed It"</formula>
    </cfRule>
    <cfRule type="cellIs" dxfId="70" priority="14" operator="equal">
      <formula>"Getting there"</formula>
    </cfRule>
    <cfRule type="cellIs" dxfId="69" priority="15" operator="equal">
      <formula>"Not Sure"</formula>
    </cfRule>
    <cfRule type="containsText" dxfId="68" priority="16" operator="containsText" text="Not Started">
      <formula>NOT(ISERROR(SEARCH("Not Started",H2)))</formula>
    </cfRule>
  </conditionalFormatting>
  <conditionalFormatting sqref="J2">
    <cfRule type="containsText" dxfId="67" priority="11" operator="containsText" text="Started">
      <formula>NOT(ISERROR(SEARCH("Started",J2)))</formula>
    </cfRule>
    <cfRule type="cellIs" dxfId="66" priority="7" operator="equal">
      <formula>"Nailed It"</formula>
    </cfRule>
    <cfRule type="cellIs" dxfId="65" priority="8" operator="equal">
      <formula>"Getting there"</formula>
    </cfRule>
    <cfRule type="cellIs" dxfId="64" priority="9" operator="equal">
      <formula>"Not Sure"</formula>
    </cfRule>
    <cfRule type="containsText" dxfId="63" priority="10" operator="containsText" text="Not Started">
      <formula>NOT(ISERROR(SEARCH("Not Started",J2)))</formula>
    </cfRule>
    <cfRule type="containsText" dxfId="62" priority="12" operator="containsText" text="Completed">
      <formula>NOT(ISERROR(SEARCH("Completed",J2)))</formula>
    </cfRule>
  </conditionalFormatting>
  <conditionalFormatting sqref="J7:P14">
    <cfRule type="containsText" dxfId="61" priority="34" operator="containsText" text="Completed">
      <formula>NOT(ISERROR(SEARCH("Completed",J7)))</formula>
    </cfRule>
    <cfRule type="containsText" dxfId="60" priority="33" operator="containsText" text="Started">
      <formula>NOT(ISERROR(SEARCH("Started",J7)))</formula>
    </cfRule>
  </conditionalFormatting>
  <conditionalFormatting sqref="J7:T14">
    <cfRule type="containsText" dxfId="59" priority="29" operator="containsText" text="Not Started">
      <formula>NOT(ISERROR(SEARCH("Not Started",J7)))</formula>
    </cfRule>
  </conditionalFormatting>
  <conditionalFormatting sqref="L2">
    <cfRule type="cellIs" dxfId="58" priority="2" operator="equal">
      <formula>"Getting there"</formula>
    </cfRule>
    <cfRule type="cellIs" dxfId="57" priority="3" operator="equal">
      <formula>"Not Sure"</formula>
    </cfRule>
    <cfRule type="containsText" dxfId="56" priority="4" operator="containsText" text="Not Started">
      <formula>NOT(ISERROR(SEARCH("Not Started",L2)))</formula>
    </cfRule>
    <cfRule type="containsText" dxfId="55" priority="5" operator="containsText" text="Started">
      <formula>NOT(ISERROR(SEARCH("Started",L2)))</formula>
    </cfRule>
    <cfRule type="containsText" dxfId="54" priority="6" operator="containsText" text="Completed">
      <formula>NOT(ISERROR(SEARCH("Completed",L2)))</formula>
    </cfRule>
    <cfRule type="cellIs" dxfId="53" priority="1" operator="equal">
      <formula>"Nailed It"</formula>
    </cfRule>
  </conditionalFormatting>
  <conditionalFormatting sqref="M7:M14">
    <cfRule type="cellIs" dxfId="52" priority="60" operator="equal">
      <formula>"Nailed It"</formula>
    </cfRule>
    <cfRule type="cellIs" dxfId="51" priority="61" operator="equal">
      <formula>"Getting there"</formula>
    </cfRule>
    <cfRule type="cellIs" dxfId="50" priority="62" operator="equal">
      <formula>"Not Sure"</formula>
    </cfRule>
  </conditionalFormatting>
  <conditionalFormatting sqref="N2"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:Q14">
    <cfRule type="cellIs" dxfId="49" priority="86" operator="equal">
      <formula>"Not Sure"</formula>
    </cfRule>
    <cfRule type="cellIs" dxfId="48" priority="84" operator="equal">
      <formula>"Nailed It"</formula>
    </cfRule>
    <cfRule type="cellIs" dxfId="47" priority="85" operator="equal">
      <formula>"Getting there"</formula>
    </cfRule>
    <cfRule type="containsText" dxfId="46" priority="88" operator="containsText" text="Started">
      <formula>NOT(ISERROR(SEARCH("Started",Q7)))</formula>
    </cfRule>
    <cfRule type="containsText" dxfId="45" priority="89" operator="containsText" text="Completed">
      <formula>NOT(ISERROR(SEARCH("Completed",Q7)))</formula>
    </cfRule>
  </conditionalFormatting>
  <conditionalFormatting sqref="R7:T14">
    <cfRule type="containsText" dxfId="44" priority="39" operator="containsText" text="Started">
      <formula>NOT(ISERROR(SEARCH("Started",R7)))</formula>
    </cfRule>
    <cfRule type="containsText" dxfId="43" priority="40" operator="containsText" text="Completed">
      <formula>NOT(ISERROR(SEARCH("Completed",R7)))</formula>
    </cfRule>
  </conditionalFormatting>
  <conditionalFormatting sqref="U7:U14">
    <cfRule type="cellIs" dxfId="42" priority="66" operator="equal">
      <formula>"Nailed It"</formula>
    </cfRule>
    <cfRule type="cellIs" dxfId="41" priority="67" operator="equal">
      <formula>"Getting there"</formula>
    </cfRule>
    <cfRule type="cellIs" dxfId="40" priority="68" operator="equal">
      <formula>"Not Sure"</formula>
    </cfRule>
    <cfRule type="containsText" dxfId="39" priority="70" operator="containsText" text="Started">
      <formula>NOT(ISERROR(SEARCH("Started",U7)))</formula>
    </cfRule>
    <cfRule type="containsText" dxfId="38" priority="71" operator="containsText" text="Completed">
      <formula>NOT(ISERROR(SEARCH("Completed",U7)))</formula>
    </cfRule>
    <cfRule type="containsText" dxfId="37" priority="69" operator="containsText" text="Not Started">
      <formula>NOT(ISERROR(SEARCH("Not Started",U7)))</formula>
    </cfRule>
  </conditionalFormatting>
  <conditionalFormatting sqref="V4:V1048576">
    <cfRule type="colorScale" priority="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:V14">
    <cfRule type="colorScale" priority="623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624">
      <colorScale>
        <cfvo type="min"/>
        <cfvo type="max"/>
        <color rgb="FFF8696B"/>
        <color rgb="FFFCFCFF"/>
      </colorScale>
    </cfRule>
  </conditionalFormatting>
  <conditionalFormatting sqref="W7:W14">
    <cfRule type="colorScale" priority="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hyperlinks>
    <hyperlink ref="A4:I5" location="Dashboard!A1" display="TOPIC" xr:uid="{BE7C3532-E7D6-49C8-9A7E-17EDE921BE15}"/>
  </hyperlinks>
  <pageMargins left="0.7" right="0.7" top="0.75" bottom="0.75" header="0.3" footer="0.3"/>
  <pageSetup orientation="portrait" horizontalDpi="360" verticalDpi="36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54D96522-9A43-4BD9-9542-171B3301A108}">
          <x14:formula1>
            <xm:f>working!$R$3:$R$5</xm:f>
          </x14:formula1>
          <xm:sqref>M7:M14 U7:U14 Q7:Q14</xm:sqref>
        </x14:dataValidation>
        <x14:dataValidation type="list" allowBlank="1" showInputMessage="1" showErrorMessage="1" xr:uid="{D880A941-7E63-4F52-BB4D-EF7C32B819D7}">
          <x14:formula1>
            <xm:f>working!$Q$3:$Q$17</xm:f>
          </x14:formula1>
          <xm:sqref>K7:K14 S7:S14 O7:O14</xm:sqref>
        </x14:dataValidation>
        <x14:dataValidation type="list" allowBlank="1" showInputMessage="1" showErrorMessage="1" xr:uid="{3B139AF1-6E8E-4814-A7F8-9497B8C94616}">
          <x14:formula1>
            <xm:f>working!$P$3:$P$5</xm:f>
          </x14:formula1>
          <xm:sqref>J7:J14 N7:N14 R7:R14</xm:sqref>
        </x14:dataValidation>
        <x14:dataValidation type="list" allowBlank="1" showInputMessage="1" showErrorMessage="1" error="Please select date from list" xr:uid="{910CBC88-6FEA-464A-84CA-ED71338B9A44}">
          <x14:formula1>
            <xm:f>working!$C$18:$C$564</xm:f>
          </x14:formula1>
          <xm:sqref>L7:L14 T7:T14 P7:P14</xm:sqref>
        </x14:dataValidation>
      </x14:dataValidation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FF267D-F09A-4611-BAC5-1FCC64E02634}">
  <sheetPr codeName="Sheet15">
    <tabColor rgb="FFFAC2D7"/>
  </sheetPr>
  <dimension ref="A1:AB35"/>
  <sheetViews>
    <sheetView topLeftCell="E1" zoomScale="80" zoomScaleNormal="90" workbookViewId="0">
      <selection activeCell="E8" sqref="E8:I8"/>
    </sheetView>
  </sheetViews>
  <sheetFormatPr defaultColWidth="8.7109375" defaultRowHeight="15" x14ac:dyDescent="0.25"/>
  <cols>
    <col min="1" max="1" width="8.7109375" style="40"/>
    <col min="2" max="3" width="12.85546875" style="40" customWidth="1"/>
    <col min="4" max="4" width="6" style="40" customWidth="1"/>
    <col min="5" max="5" width="8.7109375" style="40"/>
    <col min="6" max="6" width="13.140625" style="40" bestFit="1" customWidth="1"/>
    <col min="7" max="7" width="8.7109375" style="40"/>
    <col min="8" max="8" width="10" style="40" customWidth="1"/>
    <col min="9" max="9" width="8.85546875" style="40" bestFit="1" customWidth="1"/>
    <col min="10" max="10" width="9.85546875" style="40" customWidth="1"/>
    <col min="11" max="11" width="11" style="40" bestFit="1" customWidth="1"/>
    <col min="12" max="12" width="10.140625" style="40" customWidth="1"/>
    <col min="13" max="13" width="10.5703125" style="40" customWidth="1"/>
    <col min="14" max="14" width="9.28515625" style="40" customWidth="1"/>
    <col min="15" max="15" width="11" style="40" customWidth="1"/>
    <col min="16" max="16" width="9.28515625" style="40" customWidth="1"/>
    <col min="17" max="17" width="10.140625" style="40" customWidth="1"/>
    <col min="18" max="18" width="9.28515625" style="40" customWidth="1"/>
    <col min="19" max="19" width="11" style="40" customWidth="1"/>
    <col min="20" max="20" width="9.28515625" style="40" customWidth="1"/>
    <col min="21" max="21" width="11.28515625" style="40" customWidth="1"/>
    <col min="22" max="22" width="10.85546875" style="40" customWidth="1"/>
    <col min="23" max="23" width="11.140625" style="41" customWidth="1"/>
    <col min="24" max="25" width="8.7109375" style="40"/>
    <col min="26" max="30" width="8.7109375" style="40" customWidth="1"/>
    <col min="31" max="16384" width="8.7109375" style="40"/>
  </cols>
  <sheetData>
    <row r="1" spans="1:28" ht="6" customHeight="1" thickBot="1" x14ac:dyDescent="0.3"/>
    <row r="2" spans="1:28" ht="26.1" customHeight="1" thickBot="1" x14ac:dyDescent="0.3">
      <c r="A2" s="458" t="s">
        <v>17</v>
      </c>
      <c r="B2" s="458"/>
      <c r="C2" s="458"/>
      <c r="D2" s="458"/>
      <c r="E2" s="458"/>
      <c r="F2" s="237">
        <f>COUNTIF(J7:U35,"Completed")/87</f>
        <v>0</v>
      </c>
      <c r="G2" s="239"/>
      <c r="H2" s="252" t="s">
        <v>28</v>
      </c>
      <c r="I2" s="254">
        <f>COUNTIF(J7:U35,H2)/87</f>
        <v>1.1494252873563218E-2</v>
      </c>
      <c r="J2" s="252" t="s">
        <v>21</v>
      </c>
      <c r="K2" s="315">
        <f>COUNTIF(J7:U35,J2)/87</f>
        <v>0</v>
      </c>
      <c r="L2" s="252" t="s">
        <v>22</v>
      </c>
      <c r="M2" s="317">
        <f>COUNTIF(J7:U35,L2)/87</f>
        <v>0</v>
      </c>
      <c r="N2" s="293"/>
      <c r="O2" s="258"/>
      <c r="P2" s="258"/>
      <c r="Q2" s="258"/>
      <c r="R2" s="258"/>
      <c r="S2" s="258"/>
      <c r="T2" s="258"/>
      <c r="U2" s="258"/>
      <c r="V2" s="258"/>
      <c r="W2" s="259"/>
    </row>
    <row r="3" spans="1:28" ht="26.1" customHeight="1" thickBot="1" x14ac:dyDescent="0.3">
      <c r="A3" s="459"/>
      <c r="B3" s="459"/>
      <c r="C3" s="459"/>
      <c r="D3" s="459"/>
      <c r="E3" s="459"/>
      <c r="F3" s="238"/>
      <c r="G3" s="312"/>
      <c r="H3" s="313"/>
      <c r="I3" s="314"/>
      <c r="J3" s="253"/>
      <c r="K3" s="316"/>
      <c r="L3" s="252"/>
      <c r="M3" s="318"/>
      <c r="N3" s="294"/>
      <c r="O3" s="295"/>
      <c r="P3" s="295"/>
      <c r="Q3" s="295"/>
      <c r="R3" s="295"/>
      <c r="S3" s="295"/>
      <c r="T3" s="295"/>
      <c r="U3" s="295"/>
      <c r="V3" s="295"/>
      <c r="W3" s="296"/>
    </row>
    <row r="4" spans="1:28" ht="15" customHeight="1" thickBot="1" x14ac:dyDescent="0.3">
      <c r="A4" s="418" t="s">
        <v>0</v>
      </c>
      <c r="B4" s="419"/>
      <c r="C4" s="419"/>
      <c r="D4" s="419"/>
      <c r="E4" s="419"/>
      <c r="F4" s="419"/>
      <c r="G4" s="419"/>
      <c r="H4" s="419"/>
      <c r="I4" s="420"/>
      <c r="J4" s="355" t="s">
        <v>2</v>
      </c>
      <c r="K4" s="356"/>
      <c r="L4" s="356"/>
      <c r="M4" s="357"/>
      <c r="N4" s="358" t="s">
        <v>4</v>
      </c>
      <c r="O4" s="359"/>
      <c r="P4" s="359"/>
      <c r="Q4" s="360"/>
      <c r="R4" s="361" t="s">
        <v>5</v>
      </c>
      <c r="S4" s="362"/>
      <c r="T4" s="362"/>
      <c r="U4" s="363"/>
      <c r="V4" s="322" t="s">
        <v>16</v>
      </c>
      <c r="W4" s="325" t="s">
        <v>15</v>
      </c>
    </row>
    <row r="5" spans="1:28" ht="21.6" customHeight="1" thickBot="1" x14ac:dyDescent="0.3">
      <c r="A5" s="480"/>
      <c r="B5" s="481"/>
      <c r="C5" s="481"/>
      <c r="D5" s="481"/>
      <c r="E5" s="481"/>
      <c r="F5" s="481"/>
      <c r="G5" s="481"/>
      <c r="H5" s="481"/>
      <c r="I5" s="482"/>
      <c r="J5" s="291" t="s">
        <v>3</v>
      </c>
      <c r="K5" s="291" t="s">
        <v>19</v>
      </c>
      <c r="L5" s="291" t="s">
        <v>13</v>
      </c>
      <c r="M5" s="291" t="s">
        <v>18</v>
      </c>
      <c r="N5" s="283" t="s">
        <v>3</v>
      </c>
      <c r="O5" s="283" t="s">
        <v>19</v>
      </c>
      <c r="P5" s="283" t="s">
        <v>13</v>
      </c>
      <c r="Q5" s="283" t="s">
        <v>18</v>
      </c>
      <c r="R5" s="287" t="s">
        <v>3</v>
      </c>
      <c r="S5" s="287" t="s">
        <v>19</v>
      </c>
      <c r="T5" s="287" t="s">
        <v>13</v>
      </c>
      <c r="U5" s="287" t="s">
        <v>18</v>
      </c>
      <c r="V5" s="323"/>
      <c r="W5" s="326"/>
    </row>
    <row r="6" spans="1:28" ht="30" customHeight="1" thickBot="1" x14ac:dyDescent="0.3">
      <c r="A6" s="329" t="s">
        <v>12</v>
      </c>
      <c r="B6" s="330"/>
      <c r="C6" s="38"/>
      <c r="D6" s="56" t="s">
        <v>202</v>
      </c>
      <c r="E6" s="240" t="s">
        <v>1</v>
      </c>
      <c r="F6" s="241"/>
      <c r="G6" s="241"/>
      <c r="H6" s="241"/>
      <c r="I6" s="460"/>
      <c r="J6" s="365"/>
      <c r="K6" s="429"/>
      <c r="L6" s="429"/>
      <c r="M6" s="429"/>
      <c r="N6" s="430"/>
      <c r="O6" s="430"/>
      <c r="P6" s="430"/>
      <c r="Q6" s="430"/>
      <c r="R6" s="288"/>
      <c r="S6" s="288"/>
      <c r="T6" s="288"/>
      <c r="U6" s="288"/>
      <c r="V6" s="324"/>
      <c r="W6" s="327"/>
      <c r="AA6" s="42"/>
      <c r="AB6" s="43"/>
    </row>
    <row r="7" spans="1:28" ht="96.95" customHeight="1" thickBot="1" x14ac:dyDescent="0.3">
      <c r="A7" s="464" t="s">
        <v>189</v>
      </c>
      <c r="B7" s="465"/>
      <c r="C7" s="483"/>
      <c r="D7" s="39">
        <v>74</v>
      </c>
      <c r="E7" s="486" t="s">
        <v>157</v>
      </c>
      <c r="F7" s="487"/>
      <c r="G7" s="487"/>
      <c r="H7" s="487"/>
      <c r="I7" s="488"/>
      <c r="J7" s="48" t="s">
        <v>7</v>
      </c>
      <c r="K7" s="20" t="s">
        <v>20</v>
      </c>
      <c r="L7" s="49">
        <v>45328</v>
      </c>
      <c r="M7" s="24" t="s">
        <v>28</v>
      </c>
      <c r="N7" s="48" t="s">
        <v>6</v>
      </c>
      <c r="O7" s="20"/>
      <c r="P7" s="49"/>
      <c r="Q7" s="27"/>
      <c r="R7" s="48" t="s">
        <v>6</v>
      </c>
      <c r="S7" s="20"/>
      <c r="T7" s="49"/>
      <c r="U7" s="27"/>
      <c r="V7" s="50">
        <f>COUNTIF(J7:U7,"completed")/3</f>
        <v>0</v>
      </c>
      <c r="W7" s="47">
        <f>(_xlfn.XLOOKUP(M7,working!$R$3:$R$5,working!$S$3:$S$5,"0")+_xlfn.XLOOKUP(Q7,working!$R$3:$R$5,working!$S$3:$S$5,"0")+_xlfn.XLOOKUP(U7,working!$R$3:$R$5,working!$S$3:$S$5,"0"))/15</f>
        <v>0.2</v>
      </c>
    </row>
    <row r="8" spans="1:28" ht="31.5" customHeight="1" thickBot="1" x14ac:dyDescent="0.3">
      <c r="A8" s="464"/>
      <c r="B8" s="465"/>
      <c r="C8" s="484"/>
      <c r="D8" s="39">
        <v>75</v>
      </c>
      <c r="E8" s="374" t="s">
        <v>201</v>
      </c>
      <c r="F8" s="375"/>
      <c r="G8" s="375"/>
      <c r="H8" s="375"/>
      <c r="I8" s="489"/>
      <c r="J8" s="48" t="s">
        <v>6</v>
      </c>
      <c r="K8" s="20"/>
      <c r="L8" s="49"/>
      <c r="M8" s="24"/>
      <c r="N8" s="48" t="s">
        <v>6</v>
      </c>
      <c r="O8" s="20"/>
      <c r="P8" s="49"/>
      <c r="Q8" s="27"/>
      <c r="R8" s="48" t="s">
        <v>6</v>
      </c>
      <c r="S8" s="20"/>
      <c r="T8" s="49"/>
      <c r="U8" s="27"/>
      <c r="V8" s="50">
        <f t="shared" ref="V8:V35" si="0">COUNTIF(J8:U8,"completed")/3</f>
        <v>0</v>
      </c>
      <c r="W8" s="47">
        <f>(_xlfn.XLOOKUP(M8,working!$R$3:$R$5,working!$S$3:$S$5,"0")+_xlfn.XLOOKUP(Q8,working!$R$3:$R$5,working!$S$3:$S$5,"0")+_xlfn.XLOOKUP(U8,working!$R$3:$R$5,working!$S$3:$S$5,"0"))/15</f>
        <v>0</v>
      </c>
    </row>
    <row r="9" spans="1:28" ht="51.6" customHeight="1" thickBot="1" x14ac:dyDescent="0.3">
      <c r="A9" s="464"/>
      <c r="B9" s="465"/>
      <c r="C9" s="484"/>
      <c r="D9" s="39">
        <v>76</v>
      </c>
      <c r="E9" s="374" t="s">
        <v>158</v>
      </c>
      <c r="F9" s="375"/>
      <c r="G9" s="375"/>
      <c r="H9" s="375"/>
      <c r="I9" s="489"/>
      <c r="J9" s="48" t="s">
        <v>6</v>
      </c>
      <c r="K9" s="20"/>
      <c r="L9" s="49"/>
      <c r="M9" s="24"/>
      <c r="N9" s="48" t="s">
        <v>6</v>
      </c>
      <c r="O9" s="20"/>
      <c r="P9" s="49"/>
      <c r="Q9" s="27"/>
      <c r="R9" s="48" t="s">
        <v>6</v>
      </c>
      <c r="S9" s="20"/>
      <c r="T9" s="49"/>
      <c r="U9" s="27"/>
      <c r="V9" s="50">
        <f t="shared" si="0"/>
        <v>0</v>
      </c>
      <c r="W9" s="47">
        <f>(_xlfn.XLOOKUP(M9,working!$R$3:$R$5,working!$S$3:$S$5,"0")+_xlfn.XLOOKUP(Q9,working!$R$3:$R$5,working!$S$3:$S$5,"0")+_xlfn.XLOOKUP(U9,working!$R$3:$R$5,working!$S$3:$S$5,"0"))/15</f>
        <v>0</v>
      </c>
    </row>
    <row r="10" spans="1:28" ht="47.1" customHeight="1" thickBot="1" x14ac:dyDescent="0.3">
      <c r="A10" s="464"/>
      <c r="B10" s="465"/>
      <c r="C10" s="485"/>
      <c r="D10" s="39">
        <v>77</v>
      </c>
      <c r="E10" s="374" t="s">
        <v>159</v>
      </c>
      <c r="F10" s="375"/>
      <c r="G10" s="375"/>
      <c r="H10" s="375"/>
      <c r="I10" s="489"/>
      <c r="J10" s="48" t="s">
        <v>6</v>
      </c>
      <c r="K10" s="20"/>
      <c r="L10" s="49"/>
      <c r="M10" s="24"/>
      <c r="N10" s="48" t="s">
        <v>6</v>
      </c>
      <c r="O10" s="20"/>
      <c r="P10" s="49"/>
      <c r="Q10" s="27"/>
      <c r="R10" s="48" t="s">
        <v>6</v>
      </c>
      <c r="S10" s="20"/>
      <c r="T10" s="49"/>
      <c r="U10" s="27"/>
      <c r="V10" s="50">
        <f t="shared" si="0"/>
        <v>0</v>
      </c>
      <c r="W10" s="47">
        <f>(_xlfn.XLOOKUP(M10,working!$R$3:$R$5,working!$S$3:$S$5,"0")+_xlfn.XLOOKUP(Q10,working!$R$3:$R$5,working!$S$3:$S$5,"0")+_xlfn.XLOOKUP(U10,working!$R$3:$R$5,working!$S$3:$S$5,"0"))/15</f>
        <v>0</v>
      </c>
    </row>
    <row r="11" spans="1:28" ht="110.1" customHeight="1" thickBot="1" x14ac:dyDescent="0.3">
      <c r="A11" s="464"/>
      <c r="B11" s="465"/>
      <c r="C11" s="490" t="s">
        <v>89</v>
      </c>
      <c r="D11" s="39">
        <v>78</v>
      </c>
      <c r="E11" s="374" t="s">
        <v>160</v>
      </c>
      <c r="F11" s="375"/>
      <c r="G11" s="375"/>
      <c r="H11" s="375"/>
      <c r="I11" s="489"/>
      <c r="J11" s="48" t="s">
        <v>6</v>
      </c>
      <c r="K11" s="20"/>
      <c r="L11" s="49"/>
      <c r="M11" s="24"/>
      <c r="N11" s="48" t="s">
        <v>6</v>
      </c>
      <c r="O11" s="20"/>
      <c r="P11" s="49"/>
      <c r="Q11" s="27"/>
      <c r="R11" s="48" t="s">
        <v>6</v>
      </c>
      <c r="S11" s="20"/>
      <c r="T11" s="49"/>
      <c r="U11" s="27"/>
      <c r="V11" s="50">
        <f t="shared" si="0"/>
        <v>0</v>
      </c>
      <c r="W11" s="47">
        <f>(_xlfn.XLOOKUP(M11,working!$R$3:$R$5,working!$S$3:$S$5,"0")+_xlfn.XLOOKUP(Q11,working!$R$3:$R$5,working!$S$3:$S$5,"0")+_xlfn.XLOOKUP(U11,working!$R$3:$R$5,working!$S$3:$S$5,"0"))/15</f>
        <v>0</v>
      </c>
    </row>
    <row r="12" spans="1:28" ht="65.099999999999994" customHeight="1" thickBot="1" x14ac:dyDescent="0.3">
      <c r="A12" s="464"/>
      <c r="B12" s="465"/>
      <c r="C12" s="491"/>
      <c r="D12" s="39">
        <v>79</v>
      </c>
      <c r="E12" s="374" t="s">
        <v>161</v>
      </c>
      <c r="F12" s="375"/>
      <c r="G12" s="375"/>
      <c r="H12" s="375"/>
      <c r="I12" s="489"/>
      <c r="J12" s="48" t="s">
        <v>6</v>
      </c>
      <c r="K12" s="20"/>
      <c r="L12" s="49"/>
      <c r="M12" s="24"/>
      <c r="N12" s="48" t="s">
        <v>6</v>
      </c>
      <c r="O12" s="20"/>
      <c r="P12" s="49"/>
      <c r="Q12" s="27"/>
      <c r="R12" s="48" t="s">
        <v>6</v>
      </c>
      <c r="S12" s="20"/>
      <c r="T12" s="49"/>
      <c r="U12" s="27"/>
      <c r="V12" s="50">
        <f t="shared" si="0"/>
        <v>0</v>
      </c>
      <c r="W12" s="47">
        <f>(_xlfn.XLOOKUP(M12,working!$R$3:$R$5,working!$S$3:$S$5,"0")+_xlfn.XLOOKUP(Q12,working!$R$3:$R$5,working!$S$3:$S$5,"0")+_xlfn.XLOOKUP(U12,working!$R$3:$R$5,working!$S$3:$S$5,"0"))/15</f>
        <v>0</v>
      </c>
    </row>
    <row r="13" spans="1:28" ht="90.95" customHeight="1" thickBot="1" x14ac:dyDescent="0.3">
      <c r="A13" s="464"/>
      <c r="B13" s="465"/>
      <c r="C13" s="492"/>
      <c r="D13" s="39">
        <v>80</v>
      </c>
      <c r="E13" s="374" t="s">
        <v>162</v>
      </c>
      <c r="F13" s="375"/>
      <c r="G13" s="375"/>
      <c r="H13" s="375"/>
      <c r="I13" s="489"/>
      <c r="J13" s="48" t="s">
        <v>6</v>
      </c>
      <c r="K13" s="20"/>
      <c r="L13" s="49"/>
      <c r="M13" s="24"/>
      <c r="N13" s="48" t="s">
        <v>6</v>
      </c>
      <c r="O13" s="20"/>
      <c r="P13" s="49"/>
      <c r="Q13" s="27"/>
      <c r="R13" s="48" t="s">
        <v>6</v>
      </c>
      <c r="S13" s="20"/>
      <c r="T13" s="49"/>
      <c r="U13" s="27"/>
      <c r="V13" s="50">
        <f t="shared" si="0"/>
        <v>0</v>
      </c>
      <c r="W13" s="47">
        <f>(_xlfn.XLOOKUP(M13,working!$R$3:$R$5,working!$S$3:$S$5,"0")+_xlfn.XLOOKUP(Q13,working!$R$3:$R$5,working!$S$3:$S$5,"0")+_xlfn.XLOOKUP(U13,working!$R$3:$R$5,working!$S$3:$S$5,"0"))/15</f>
        <v>0</v>
      </c>
    </row>
    <row r="14" spans="1:28" ht="89.45" customHeight="1" thickBot="1" x14ac:dyDescent="0.3">
      <c r="A14" s="464"/>
      <c r="B14" s="465"/>
      <c r="C14" s="453" t="s">
        <v>90</v>
      </c>
      <c r="D14" s="54">
        <v>81</v>
      </c>
      <c r="E14" s="374" t="s">
        <v>163</v>
      </c>
      <c r="F14" s="375"/>
      <c r="G14" s="375"/>
      <c r="H14" s="375"/>
      <c r="I14" s="489"/>
      <c r="J14" s="48" t="s">
        <v>6</v>
      </c>
      <c r="K14" s="20"/>
      <c r="L14" s="49"/>
      <c r="M14" s="24"/>
      <c r="N14" s="48" t="s">
        <v>6</v>
      </c>
      <c r="O14" s="20"/>
      <c r="P14" s="49"/>
      <c r="Q14" s="27"/>
      <c r="R14" s="48" t="s">
        <v>6</v>
      </c>
      <c r="S14" s="20"/>
      <c r="T14" s="49"/>
      <c r="U14" s="27"/>
      <c r="V14" s="50">
        <f t="shared" si="0"/>
        <v>0</v>
      </c>
      <c r="W14" s="47">
        <f>(_xlfn.XLOOKUP(M14,working!$R$3:$R$5,working!$S$3:$S$5,"0")+_xlfn.XLOOKUP(Q14,working!$R$3:$R$5,working!$S$3:$S$5,"0")+_xlfn.XLOOKUP(U14,working!$R$3:$R$5,working!$S$3:$S$5,"0"))/15</f>
        <v>0</v>
      </c>
    </row>
    <row r="15" spans="1:28" ht="123.6" customHeight="1" thickBot="1" x14ac:dyDescent="0.3">
      <c r="A15" s="464"/>
      <c r="B15" s="465"/>
      <c r="C15" s="455"/>
      <c r="D15" s="54">
        <v>82</v>
      </c>
      <c r="E15" s="374" t="s">
        <v>164</v>
      </c>
      <c r="F15" s="375"/>
      <c r="G15" s="375"/>
      <c r="H15" s="375"/>
      <c r="I15" s="489"/>
      <c r="J15" s="48" t="s">
        <v>6</v>
      </c>
      <c r="K15" s="20"/>
      <c r="L15" s="49"/>
      <c r="M15" s="24"/>
      <c r="N15" s="48" t="s">
        <v>6</v>
      </c>
      <c r="O15" s="20"/>
      <c r="P15" s="49"/>
      <c r="Q15" s="27"/>
      <c r="R15" s="48" t="s">
        <v>6</v>
      </c>
      <c r="S15" s="20"/>
      <c r="T15" s="49"/>
      <c r="U15" s="27"/>
      <c r="V15" s="50">
        <f t="shared" si="0"/>
        <v>0</v>
      </c>
      <c r="W15" s="47">
        <f>(_xlfn.XLOOKUP(M15,working!$R$3:$R$5,working!$S$3:$S$5,"0")+_xlfn.XLOOKUP(Q15,working!$R$3:$R$5,working!$S$3:$S$5,"0")+_xlfn.XLOOKUP(U15,working!$R$3:$R$5,working!$S$3:$S$5,"0"))/15</f>
        <v>0</v>
      </c>
    </row>
    <row r="16" spans="1:28" ht="134.44999999999999" customHeight="1" thickBot="1" x14ac:dyDescent="0.3">
      <c r="A16" s="464"/>
      <c r="B16" s="465"/>
      <c r="C16" s="457"/>
      <c r="D16" s="54">
        <v>83</v>
      </c>
      <c r="E16" s="374" t="s">
        <v>165</v>
      </c>
      <c r="F16" s="375"/>
      <c r="G16" s="375"/>
      <c r="H16" s="375"/>
      <c r="I16" s="489"/>
      <c r="J16" s="48" t="s">
        <v>6</v>
      </c>
      <c r="K16" s="20"/>
      <c r="L16" s="49"/>
      <c r="M16" s="24"/>
      <c r="N16" s="48" t="s">
        <v>6</v>
      </c>
      <c r="O16" s="20"/>
      <c r="P16" s="49"/>
      <c r="Q16" s="27"/>
      <c r="R16" s="48" t="s">
        <v>6</v>
      </c>
      <c r="S16" s="20"/>
      <c r="T16" s="49"/>
      <c r="U16" s="27"/>
      <c r="V16" s="50">
        <f t="shared" si="0"/>
        <v>0</v>
      </c>
      <c r="W16" s="47">
        <f>(_xlfn.XLOOKUP(M16,working!$R$3:$R$5,working!$S$3:$S$5,"0")+_xlfn.XLOOKUP(Q16,working!$R$3:$R$5,working!$S$3:$S$5,"0")+_xlfn.XLOOKUP(U16,working!$R$3:$R$5,working!$S$3:$S$5,"0"))/15</f>
        <v>0</v>
      </c>
    </row>
    <row r="17" spans="1:23" ht="153" customHeight="1" thickBot="1" x14ac:dyDescent="0.3">
      <c r="A17" s="464"/>
      <c r="B17" s="465"/>
      <c r="C17" s="453" t="s">
        <v>91</v>
      </c>
      <c r="D17" s="54">
        <v>84</v>
      </c>
      <c r="E17" s="374" t="s">
        <v>166</v>
      </c>
      <c r="F17" s="375"/>
      <c r="G17" s="375"/>
      <c r="H17" s="375"/>
      <c r="I17" s="489"/>
      <c r="J17" s="48" t="s">
        <v>6</v>
      </c>
      <c r="K17" s="20"/>
      <c r="L17" s="49"/>
      <c r="M17" s="24"/>
      <c r="N17" s="48" t="s">
        <v>6</v>
      </c>
      <c r="O17" s="20"/>
      <c r="P17" s="49"/>
      <c r="Q17" s="27"/>
      <c r="R17" s="48" t="s">
        <v>6</v>
      </c>
      <c r="S17" s="20"/>
      <c r="T17" s="49"/>
      <c r="U17" s="27"/>
      <c r="V17" s="50">
        <f t="shared" si="0"/>
        <v>0</v>
      </c>
      <c r="W17" s="47">
        <f>(_xlfn.XLOOKUP(M17,working!$R$3:$R$5,working!$S$3:$S$5,"0")+_xlfn.XLOOKUP(Q17,working!$R$3:$R$5,working!$S$3:$S$5,"0")+_xlfn.XLOOKUP(U17,working!$R$3:$R$5,working!$S$3:$S$5,"0"))/15</f>
        <v>0</v>
      </c>
    </row>
    <row r="18" spans="1:23" ht="76.5" customHeight="1" thickBot="1" x14ac:dyDescent="0.3">
      <c r="A18" s="464"/>
      <c r="B18" s="465"/>
      <c r="C18" s="455"/>
      <c r="D18" s="54">
        <v>85</v>
      </c>
      <c r="E18" s="374" t="s">
        <v>167</v>
      </c>
      <c r="F18" s="375"/>
      <c r="G18" s="375"/>
      <c r="H18" s="375"/>
      <c r="I18" s="489"/>
      <c r="J18" s="48" t="s">
        <v>6</v>
      </c>
      <c r="K18" s="20"/>
      <c r="L18" s="49"/>
      <c r="M18" s="24"/>
      <c r="N18" s="48" t="s">
        <v>6</v>
      </c>
      <c r="O18" s="20"/>
      <c r="P18" s="49"/>
      <c r="Q18" s="27"/>
      <c r="R18" s="48" t="s">
        <v>6</v>
      </c>
      <c r="S18" s="20"/>
      <c r="T18" s="49"/>
      <c r="U18" s="27"/>
      <c r="V18" s="50">
        <f t="shared" si="0"/>
        <v>0</v>
      </c>
      <c r="W18" s="47">
        <f>(_xlfn.XLOOKUP(M18,working!$R$3:$R$5,working!$S$3:$S$5,"0")+_xlfn.XLOOKUP(Q18,working!$R$3:$R$5,working!$S$3:$S$5,"0")+_xlfn.XLOOKUP(U18,working!$R$3:$R$5,working!$S$3:$S$5,"0"))/15</f>
        <v>0</v>
      </c>
    </row>
    <row r="19" spans="1:23" ht="123" customHeight="1" thickBot="1" x14ac:dyDescent="0.3">
      <c r="A19" s="464"/>
      <c r="B19" s="465"/>
      <c r="C19" s="455"/>
      <c r="D19" s="54">
        <v>86</v>
      </c>
      <c r="E19" s="374" t="s">
        <v>168</v>
      </c>
      <c r="F19" s="375"/>
      <c r="G19" s="375"/>
      <c r="H19" s="375"/>
      <c r="I19" s="489"/>
      <c r="J19" s="48" t="s">
        <v>6</v>
      </c>
      <c r="K19" s="20"/>
      <c r="L19" s="49"/>
      <c r="M19" s="24"/>
      <c r="N19" s="48" t="s">
        <v>6</v>
      </c>
      <c r="O19" s="20"/>
      <c r="P19" s="49"/>
      <c r="Q19" s="27"/>
      <c r="R19" s="48" t="s">
        <v>6</v>
      </c>
      <c r="S19" s="20"/>
      <c r="T19" s="49"/>
      <c r="U19" s="27"/>
      <c r="V19" s="50">
        <f t="shared" si="0"/>
        <v>0</v>
      </c>
      <c r="W19" s="47">
        <f>(_xlfn.XLOOKUP(M19,working!$R$3:$R$5,working!$S$3:$S$5,"0")+_xlfn.XLOOKUP(Q19,working!$R$3:$R$5,working!$S$3:$S$5,"0")+_xlfn.XLOOKUP(U19,working!$R$3:$R$5,working!$S$3:$S$5,"0"))/15</f>
        <v>0</v>
      </c>
    </row>
    <row r="20" spans="1:23" ht="80.099999999999994" customHeight="1" thickBot="1" x14ac:dyDescent="0.3">
      <c r="A20" s="464"/>
      <c r="B20" s="465"/>
      <c r="C20" s="455"/>
      <c r="D20" s="54">
        <v>87</v>
      </c>
      <c r="E20" s="374" t="s">
        <v>169</v>
      </c>
      <c r="F20" s="375"/>
      <c r="G20" s="375"/>
      <c r="H20" s="375"/>
      <c r="I20" s="489"/>
      <c r="J20" s="48" t="s">
        <v>6</v>
      </c>
      <c r="K20" s="20"/>
      <c r="L20" s="49"/>
      <c r="M20" s="24"/>
      <c r="N20" s="48" t="s">
        <v>6</v>
      </c>
      <c r="O20" s="20"/>
      <c r="P20" s="49"/>
      <c r="Q20" s="27"/>
      <c r="R20" s="48" t="s">
        <v>6</v>
      </c>
      <c r="S20" s="20"/>
      <c r="T20" s="49"/>
      <c r="U20" s="27"/>
      <c r="V20" s="50">
        <f t="shared" si="0"/>
        <v>0</v>
      </c>
      <c r="W20" s="47">
        <f>(_xlfn.XLOOKUP(M20,working!$R$3:$R$5,working!$S$3:$S$5,"0")+_xlfn.XLOOKUP(Q20,working!$R$3:$R$5,working!$S$3:$S$5,"0")+_xlfn.XLOOKUP(U20,working!$R$3:$R$5,working!$S$3:$S$5,"0"))/15</f>
        <v>0</v>
      </c>
    </row>
    <row r="21" spans="1:23" ht="62.1" customHeight="1" thickBot="1" x14ac:dyDescent="0.3">
      <c r="A21" s="464"/>
      <c r="B21" s="465"/>
      <c r="C21" s="455"/>
      <c r="D21" s="54">
        <v>88</v>
      </c>
      <c r="E21" s="374" t="s">
        <v>170</v>
      </c>
      <c r="F21" s="375"/>
      <c r="G21" s="375"/>
      <c r="H21" s="375"/>
      <c r="I21" s="489"/>
      <c r="J21" s="48" t="s">
        <v>6</v>
      </c>
      <c r="K21" s="20"/>
      <c r="L21" s="49"/>
      <c r="M21" s="24"/>
      <c r="N21" s="48" t="s">
        <v>6</v>
      </c>
      <c r="O21" s="20"/>
      <c r="P21" s="49"/>
      <c r="Q21" s="27"/>
      <c r="R21" s="48" t="s">
        <v>6</v>
      </c>
      <c r="S21" s="20"/>
      <c r="T21" s="49"/>
      <c r="U21" s="27"/>
      <c r="V21" s="50">
        <f t="shared" si="0"/>
        <v>0</v>
      </c>
      <c r="W21" s="47">
        <f>(_xlfn.XLOOKUP(M21,working!$R$3:$R$5,working!$S$3:$S$5,"0")+_xlfn.XLOOKUP(Q21,working!$R$3:$R$5,working!$S$3:$S$5,"0")+_xlfn.XLOOKUP(U21,working!$R$3:$R$5,working!$S$3:$S$5,"0"))/15</f>
        <v>0</v>
      </c>
    </row>
    <row r="22" spans="1:23" ht="66.95" customHeight="1" thickBot="1" x14ac:dyDescent="0.3">
      <c r="A22" s="464"/>
      <c r="B22" s="465"/>
      <c r="C22" s="455"/>
      <c r="D22" s="54">
        <v>89</v>
      </c>
      <c r="E22" s="374" t="s">
        <v>171</v>
      </c>
      <c r="F22" s="375"/>
      <c r="G22" s="375"/>
      <c r="H22" s="375"/>
      <c r="I22" s="489"/>
      <c r="J22" s="48" t="s">
        <v>6</v>
      </c>
      <c r="K22" s="20"/>
      <c r="L22" s="49"/>
      <c r="M22" s="24"/>
      <c r="N22" s="48" t="s">
        <v>6</v>
      </c>
      <c r="O22" s="20"/>
      <c r="P22" s="49"/>
      <c r="Q22" s="27"/>
      <c r="R22" s="48" t="s">
        <v>6</v>
      </c>
      <c r="S22" s="20"/>
      <c r="T22" s="49"/>
      <c r="U22" s="27"/>
      <c r="V22" s="50">
        <f t="shared" si="0"/>
        <v>0</v>
      </c>
      <c r="W22" s="47">
        <f>(_xlfn.XLOOKUP(M22,working!$R$3:$R$5,working!$S$3:$S$5,"0")+_xlfn.XLOOKUP(Q22,working!$R$3:$R$5,working!$S$3:$S$5,"0")+_xlfn.XLOOKUP(U22,working!$R$3:$R$5,working!$S$3:$S$5,"0"))/15</f>
        <v>0</v>
      </c>
    </row>
    <row r="23" spans="1:23" ht="45" customHeight="1" thickBot="1" x14ac:dyDescent="0.3">
      <c r="A23" s="464"/>
      <c r="B23" s="465"/>
      <c r="C23" s="457"/>
      <c r="D23" s="54">
        <v>90</v>
      </c>
      <c r="E23" s="374" t="s">
        <v>172</v>
      </c>
      <c r="F23" s="375"/>
      <c r="G23" s="375"/>
      <c r="H23" s="375"/>
      <c r="I23" s="489"/>
      <c r="J23" s="48" t="s">
        <v>6</v>
      </c>
      <c r="K23" s="20"/>
      <c r="L23" s="49"/>
      <c r="M23" s="24"/>
      <c r="N23" s="48" t="s">
        <v>6</v>
      </c>
      <c r="O23" s="20"/>
      <c r="P23" s="49"/>
      <c r="Q23" s="27"/>
      <c r="R23" s="48" t="s">
        <v>6</v>
      </c>
      <c r="S23" s="20"/>
      <c r="T23" s="49"/>
      <c r="U23" s="27"/>
      <c r="V23" s="50">
        <f t="shared" si="0"/>
        <v>0</v>
      </c>
      <c r="W23" s="47">
        <f>(_xlfn.XLOOKUP(M23,working!$R$3:$R$5,working!$S$3:$S$5,"0")+_xlfn.XLOOKUP(Q23,working!$R$3:$R$5,working!$S$3:$S$5,"0")+_xlfn.XLOOKUP(U23,working!$R$3:$R$5,working!$S$3:$S$5,"0"))/15</f>
        <v>0</v>
      </c>
    </row>
    <row r="24" spans="1:23" ht="77.099999999999994" customHeight="1" thickBot="1" x14ac:dyDescent="0.3">
      <c r="A24" s="464"/>
      <c r="B24" s="465"/>
      <c r="C24" s="493" t="s">
        <v>92</v>
      </c>
      <c r="D24" s="39">
        <v>91</v>
      </c>
      <c r="E24" s="374" t="s">
        <v>173</v>
      </c>
      <c r="F24" s="375"/>
      <c r="G24" s="375"/>
      <c r="H24" s="375"/>
      <c r="I24" s="489"/>
      <c r="J24" s="48" t="s">
        <v>6</v>
      </c>
      <c r="K24" s="20"/>
      <c r="L24" s="49"/>
      <c r="M24" s="24"/>
      <c r="N24" s="48" t="s">
        <v>6</v>
      </c>
      <c r="O24" s="20"/>
      <c r="P24" s="49"/>
      <c r="Q24" s="27"/>
      <c r="R24" s="48" t="s">
        <v>6</v>
      </c>
      <c r="S24" s="20"/>
      <c r="T24" s="49"/>
      <c r="U24" s="27"/>
      <c r="V24" s="50">
        <f t="shared" si="0"/>
        <v>0</v>
      </c>
      <c r="W24" s="47">
        <f>(_xlfn.XLOOKUP(M24,working!$R$3:$R$5,working!$S$3:$S$5,"0")+_xlfn.XLOOKUP(Q24,working!$R$3:$R$5,working!$S$3:$S$5,"0")+_xlfn.XLOOKUP(U24,working!$R$3:$R$5,working!$S$3:$S$5,"0"))/15</f>
        <v>0</v>
      </c>
    </row>
    <row r="25" spans="1:23" ht="80.099999999999994" customHeight="1" thickBot="1" x14ac:dyDescent="0.3">
      <c r="A25" s="464"/>
      <c r="B25" s="465"/>
      <c r="C25" s="491"/>
      <c r="D25" s="39">
        <v>92</v>
      </c>
      <c r="E25" s="374" t="s">
        <v>174</v>
      </c>
      <c r="F25" s="375"/>
      <c r="G25" s="375"/>
      <c r="H25" s="375"/>
      <c r="I25" s="489"/>
      <c r="J25" s="48" t="s">
        <v>6</v>
      </c>
      <c r="K25" s="20"/>
      <c r="L25" s="49"/>
      <c r="M25" s="24"/>
      <c r="N25" s="48" t="s">
        <v>6</v>
      </c>
      <c r="O25" s="20"/>
      <c r="P25" s="49"/>
      <c r="Q25" s="27"/>
      <c r="R25" s="48" t="s">
        <v>6</v>
      </c>
      <c r="S25" s="20"/>
      <c r="T25" s="49"/>
      <c r="U25" s="27"/>
      <c r="V25" s="50">
        <f t="shared" si="0"/>
        <v>0</v>
      </c>
      <c r="W25" s="47">
        <f>(_xlfn.XLOOKUP(M25,working!$R$3:$R$5,working!$S$3:$S$5,"0")+_xlfn.XLOOKUP(Q25,working!$R$3:$R$5,working!$S$3:$S$5,"0")+_xlfn.XLOOKUP(U25,working!$R$3:$R$5,working!$S$3:$S$5,"0"))/15</f>
        <v>0</v>
      </c>
    </row>
    <row r="26" spans="1:23" ht="71.45" customHeight="1" thickBot="1" x14ac:dyDescent="0.3">
      <c r="A26" s="464"/>
      <c r="B26" s="465"/>
      <c r="C26" s="491"/>
      <c r="D26" s="39">
        <v>93</v>
      </c>
      <c r="E26" s="374" t="s">
        <v>175</v>
      </c>
      <c r="F26" s="375"/>
      <c r="G26" s="375"/>
      <c r="H26" s="375"/>
      <c r="I26" s="489"/>
      <c r="J26" s="48" t="s">
        <v>6</v>
      </c>
      <c r="K26" s="20"/>
      <c r="L26" s="49"/>
      <c r="M26" s="24"/>
      <c r="N26" s="48" t="s">
        <v>6</v>
      </c>
      <c r="O26" s="20"/>
      <c r="P26" s="49"/>
      <c r="Q26" s="27"/>
      <c r="R26" s="48" t="s">
        <v>6</v>
      </c>
      <c r="S26" s="20"/>
      <c r="T26" s="49"/>
      <c r="U26" s="27"/>
      <c r="V26" s="50">
        <f t="shared" si="0"/>
        <v>0</v>
      </c>
      <c r="W26" s="47">
        <f>(_xlfn.XLOOKUP(M26,working!$R$3:$R$5,working!$S$3:$S$5,"0")+_xlfn.XLOOKUP(Q26,working!$R$3:$R$5,working!$S$3:$S$5,"0")+_xlfn.XLOOKUP(U26,working!$R$3:$R$5,working!$S$3:$S$5,"0"))/15</f>
        <v>0</v>
      </c>
    </row>
    <row r="27" spans="1:23" ht="69" customHeight="1" thickBot="1" x14ac:dyDescent="0.3">
      <c r="A27" s="464"/>
      <c r="B27" s="465"/>
      <c r="C27" s="491"/>
      <c r="D27" s="39">
        <v>94</v>
      </c>
      <c r="E27" s="374" t="s">
        <v>176</v>
      </c>
      <c r="F27" s="375"/>
      <c r="G27" s="375"/>
      <c r="H27" s="375"/>
      <c r="I27" s="489"/>
      <c r="J27" s="48" t="s">
        <v>6</v>
      </c>
      <c r="K27" s="20"/>
      <c r="L27" s="49"/>
      <c r="M27" s="24"/>
      <c r="N27" s="48" t="s">
        <v>6</v>
      </c>
      <c r="O27" s="20"/>
      <c r="P27" s="49"/>
      <c r="Q27" s="27"/>
      <c r="R27" s="48" t="s">
        <v>6</v>
      </c>
      <c r="S27" s="20"/>
      <c r="T27" s="49"/>
      <c r="U27" s="27"/>
      <c r="V27" s="50">
        <f t="shared" si="0"/>
        <v>0</v>
      </c>
      <c r="W27" s="47">
        <f>(_xlfn.XLOOKUP(M27,working!$R$3:$R$5,working!$S$3:$S$5,"0")+_xlfn.XLOOKUP(Q27,working!$R$3:$R$5,working!$S$3:$S$5,"0")+_xlfn.XLOOKUP(U27,working!$R$3:$R$5,working!$S$3:$S$5,"0"))/15</f>
        <v>0</v>
      </c>
    </row>
    <row r="28" spans="1:23" ht="89.45" customHeight="1" thickBot="1" x14ac:dyDescent="0.3">
      <c r="A28" s="464"/>
      <c r="B28" s="465"/>
      <c r="C28" s="494"/>
      <c r="D28" s="39">
        <v>95</v>
      </c>
      <c r="E28" s="374" t="s">
        <v>177</v>
      </c>
      <c r="F28" s="375"/>
      <c r="G28" s="375"/>
      <c r="H28" s="375"/>
      <c r="I28" s="489"/>
      <c r="J28" s="48" t="s">
        <v>6</v>
      </c>
      <c r="K28" s="20"/>
      <c r="L28" s="49"/>
      <c r="M28" s="24"/>
      <c r="N28" s="48" t="s">
        <v>6</v>
      </c>
      <c r="O28" s="20"/>
      <c r="P28" s="49"/>
      <c r="Q28" s="27"/>
      <c r="R28" s="48" t="s">
        <v>6</v>
      </c>
      <c r="S28" s="20"/>
      <c r="T28" s="49"/>
      <c r="U28" s="27"/>
      <c r="V28" s="50">
        <f t="shared" si="0"/>
        <v>0</v>
      </c>
      <c r="W28" s="47">
        <f>(_xlfn.XLOOKUP(M28,working!$R$3:$R$5,working!$S$3:$S$5,"0")+_xlfn.XLOOKUP(Q28,working!$R$3:$R$5,working!$S$3:$S$5,"0")+_xlfn.XLOOKUP(U28,working!$R$3:$R$5,working!$S$3:$S$5,"0"))/15</f>
        <v>0</v>
      </c>
    </row>
    <row r="29" spans="1:23" ht="135" customHeight="1" thickBot="1" x14ac:dyDescent="0.3">
      <c r="A29" s="464"/>
      <c r="B29" s="465"/>
      <c r="C29" s="490" t="s">
        <v>93</v>
      </c>
      <c r="D29" s="39">
        <v>96</v>
      </c>
      <c r="E29" s="374" t="s">
        <v>178</v>
      </c>
      <c r="F29" s="375"/>
      <c r="G29" s="375"/>
      <c r="H29" s="375"/>
      <c r="I29" s="489"/>
      <c r="J29" s="48" t="s">
        <v>6</v>
      </c>
      <c r="K29" s="20"/>
      <c r="L29" s="49"/>
      <c r="M29" s="24"/>
      <c r="N29" s="48" t="s">
        <v>6</v>
      </c>
      <c r="O29" s="20"/>
      <c r="P29" s="49"/>
      <c r="Q29" s="27"/>
      <c r="R29" s="48" t="s">
        <v>6</v>
      </c>
      <c r="S29" s="20"/>
      <c r="T29" s="49"/>
      <c r="U29" s="27"/>
      <c r="V29" s="50">
        <f t="shared" si="0"/>
        <v>0</v>
      </c>
      <c r="W29" s="47">
        <f>(_xlfn.XLOOKUP(M29,working!$R$3:$R$5,working!$S$3:$S$5,"0")+_xlfn.XLOOKUP(Q29,working!$R$3:$R$5,working!$S$3:$S$5,"0")+_xlfn.XLOOKUP(U29,working!$R$3:$R$5,working!$S$3:$S$5,"0"))/15</f>
        <v>0</v>
      </c>
    </row>
    <row r="30" spans="1:23" ht="79.5" customHeight="1" thickBot="1" x14ac:dyDescent="0.3">
      <c r="A30" s="464"/>
      <c r="B30" s="465"/>
      <c r="C30" s="494"/>
      <c r="D30" s="39">
        <v>97</v>
      </c>
      <c r="E30" s="374" t="s">
        <v>179</v>
      </c>
      <c r="F30" s="375"/>
      <c r="G30" s="375"/>
      <c r="H30" s="375"/>
      <c r="I30" s="489"/>
      <c r="J30" s="48" t="s">
        <v>6</v>
      </c>
      <c r="K30" s="20"/>
      <c r="L30" s="49"/>
      <c r="M30" s="24"/>
      <c r="N30" s="48" t="s">
        <v>6</v>
      </c>
      <c r="O30" s="20"/>
      <c r="P30" s="49"/>
      <c r="Q30" s="27"/>
      <c r="R30" s="48" t="s">
        <v>6</v>
      </c>
      <c r="S30" s="20"/>
      <c r="T30" s="49"/>
      <c r="U30" s="27"/>
      <c r="V30" s="50">
        <f t="shared" si="0"/>
        <v>0</v>
      </c>
      <c r="W30" s="47">
        <f>(_xlfn.XLOOKUP(M30,working!$R$3:$R$5,working!$S$3:$S$5,"0")+_xlfn.XLOOKUP(Q30,working!$R$3:$R$5,working!$S$3:$S$5,"0")+_xlfn.XLOOKUP(U30,working!$R$3:$R$5,working!$S$3:$S$5,"0"))/15</f>
        <v>0</v>
      </c>
    </row>
    <row r="31" spans="1:23" ht="73.5" customHeight="1" thickBot="1" x14ac:dyDescent="0.3">
      <c r="A31" s="464"/>
      <c r="B31" s="465"/>
      <c r="C31" s="490" t="s">
        <v>94</v>
      </c>
      <c r="D31" s="39">
        <v>98</v>
      </c>
      <c r="E31" s="405" t="s">
        <v>180</v>
      </c>
      <c r="F31" s="406"/>
      <c r="G31" s="406"/>
      <c r="H31" s="406"/>
      <c r="I31" s="476"/>
      <c r="J31" s="48" t="s">
        <v>6</v>
      </c>
      <c r="K31" s="20"/>
      <c r="L31" s="49"/>
      <c r="M31" s="24"/>
      <c r="N31" s="48" t="s">
        <v>6</v>
      </c>
      <c r="O31" s="20"/>
      <c r="P31" s="49"/>
      <c r="Q31" s="27"/>
      <c r="R31" s="48" t="s">
        <v>6</v>
      </c>
      <c r="S31" s="20"/>
      <c r="T31" s="49"/>
      <c r="U31" s="27"/>
      <c r="V31" s="50">
        <f t="shared" si="0"/>
        <v>0</v>
      </c>
      <c r="W31" s="47">
        <f>(_xlfn.XLOOKUP(M31,working!$R$3:$R$5,working!$S$3:$S$5,"0")+_xlfn.XLOOKUP(Q31,working!$R$3:$R$5,working!$S$3:$S$5,"0")+_xlfn.XLOOKUP(U31,working!$R$3:$R$5,working!$S$3:$S$5,"0"))/15</f>
        <v>0</v>
      </c>
    </row>
    <row r="32" spans="1:23" ht="96.95" customHeight="1" thickBot="1" x14ac:dyDescent="0.3">
      <c r="A32" s="464"/>
      <c r="B32" s="465"/>
      <c r="C32" s="491"/>
      <c r="D32" s="39">
        <v>99</v>
      </c>
      <c r="E32" s="405" t="s">
        <v>181</v>
      </c>
      <c r="F32" s="406"/>
      <c r="G32" s="406"/>
      <c r="H32" s="406"/>
      <c r="I32" s="476"/>
      <c r="J32" s="48" t="s">
        <v>6</v>
      </c>
      <c r="K32" s="20"/>
      <c r="L32" s="49"/>
      <c r="M32" s="24"/>
      <c r="N32" s="48" t="s">
        <v>6</v>
      </c>
      <c r="O32" s="20"/>
      <c r="P32" s="49"/>
      <c r="Q32" s="27"/>
      <c r="R32" s="48" t="s">
        <v>6</v>
      </c>
      <c r="S32" s="20"/>
      <c r="T32" s="49"/>
      <c r="U32" s="27"/>
      <c r="V32" s="50">
        <f t="shared" si="0"/>
        <v>0</v>
      </c>
      <c r="W32" s="47">
        <f>(_xlfn.XLOOKUP(M32,working!$R$3:$R$5,working!$S$3:$S$5,"0")+_xlfn.XLOOKUP(Q32,working!$R$3:$R$5,working!$S$3:$S$5,"0")+_xlfn.XLOOKUP(U32,working!$R$3:$R$5,working!$S$3:$S$5,"0"))/15</f>
        <v>0</v>
      </c>
    </row>
    <row r="33" spans="1:23" ht="64.5" customHeight="1" thickBot="1" x14ac:dyDescent="0.3">
      <c r="A33" s="464"/>
      <c r="B33" s="465"/>
      <c r="C33" s="491"/>
      <c r="D33" s="39">
        <v>100</v>
      </c>
      <c r="E33" s="405" t="s">
        <v>182</v>
      </c>
      <c r="F33" s="406"/>
      <c r="G33" s="406"/>
      <c r="H33" s="406"/>
      <c r="I33" s="476"/>
      <c r="J33" s="48" t="s">
        <v>6</v>
      </c>
      <c r="K33" s="20"/>
      <c r="L33" s="49"/>
      <c r="M33" s="24"/>
      <c r="N33" s="48" t="s">
        <v>6</v>
      </c>
      <c r="O33" s="20"/>
      <c r="P33" s="49"/>
      <c r="Q33" s="27"/>
      <c r="R33" s="48" t="s">
        <v>6</v>
      </c>
      <c r="S33" s="20"/>
      <c r="T33" s="49"/>
      <c r="U33" s="27"/>
      <c r="V33" s="50">
        <f t="shared" si="0"/>
        <v>0</v>
      </c>
      <c r="W33" s="47">
        <f>(_xlfn.XLOOKUP(M33,working!$R$3:$R$5,working!$S$3:$S$5,"0")+_xlfn.XLOOKUP(Q33,working!$R$3:$R$5,working!$S$3:$S$5,"0")+_xlfn.XLOOKUP(U33,working!$R$3:$R$5,working!$S$3:$S$5,"0"))/15</f>
        <v>0</v>
      </c>
    </row>
    <row r="34" spans="1:23" ht="87" customHeight="1" thickBot="1" x14ac:dyDescent="0.3">
      <c r="A34" s="464"/>
      <c r="B34" s="465"/>
      <c r="C34" s="494"/>
      <c r="D34" s="39">
        <v>101</v>
      </c>
      <c r="E34" s="405" t="s">
        <v>183</v>
      </c>
      <c r="F34" s="406"/>
      <c r="G34" s="406"/>
      <c r="H34" s="406"/>
      <c r="I34" s="476"/>
      <c r="J34" s="48" t="s">
        <v>6</v>
      </c>
      <c r="K34" s="20"/>
      <c r="L34" s="49"/>
      <c r="M34" s="24"/>
      <c r="N34" s="48" t="s">
        <v>6</v>
      </c>
      <c r="O34" s="20"/>
      <c r="P34" s="49"/>
      <c r="Q34" s="27"/>
      <c r="R34" s="48" t="s">
        <v>6</v>
      </c>
      <c r="S34" s="20"/>
      <c r="T34" s="49"/>
      <c r="U34" s="27"/>
      <c r="V34" s="50">
        <f t="shared" si="0"/>
        <v>0</v>
      </c>
      <c r="W34" s="47">
        <f>(_xlfn.XLOOKUP(M34,working!$R$3:$R$5,working!$S$3:$S$5,"0")+_xlfn.XLOOKUP(Q34,working!$R$3:$R$5,working!$S$3:$S$5,"0")+_xlfn.XLOOKUP(U34,working!$R$3:$R$5,working!$S$3:$S$5,"0"))/15</f>
        <v>0</v>
      </c>
    </row>
    <row r="35" spans="1:23" ht="131.44999999999999" customHeight="1" thickBot="1" x14ac:dyDescent="0.3">
      <c r="A35" s="240"/>
      <c r="B35" s="466"/>
      <c r="C35" s="140" t="s">
        <v>95</v>
      </c>
      <c r="D35" s="141">
        <v>102</v>
      </c>
      <c r="E35" s="407" t="s">
        <v>184</v>
      </c>
      <c r="F35" s="408"/>
      <c r="G35" s="408"/>
      <c r="H35" s="408"/>
      <c r="I35" s="495"/>
      <c r="J35" s="51" t="s">
        <v>6</v>
      </c>
      <c r="K35" s="33"/>
      <c r="L35" s="52"/>
      <c r="M35" s="136"/>
      <c r="N35" s="51" t="s">
        <v>6</v>
      </c>
      <c r="O35" s="33"/>
      <c r="P35" s="52"/>
      <c r="Q35" s="130"/>
      <c r="R35" s="51" t="s">
        <v>6</v>
      </c>
      <c r="S35" s="33"/>
      <c r="T35" s="52"/>
      <c r="U35" s="130"/>
      <c r="V35" s="50">
        <f t="shared" si="0"/>
        <v>0</v>
      </c>
      <c r="W35" s="47">
        <f>(_xlfn.XLOOKUP(M35,working!$R$3:$R$5,working!$S$3:$S$5,"0")+_xlfn.XLOOKUP(Q35,working!$R$3:$R$5,working!$S$3:$S$5,"0")+_xlfn.XLOOKUP(U35,working!$R$3:$R$5,working!$S$3:$S$5,"0"))/15</f>
        <v>0</v>
      </c>
    </row>
  </sheetData>
  <mergeCells count="67">
    <mergeCell ref="N2:W3"/>
    <mergeCell ref="J2:J3"/>
    <mergeCell ref="K2:K3"/>
    <mergeCell ref="L2:L3"/>
    <mergeCell ref="M2:M3"/>
    <mergeCell ref="A2:E3"/>
    <mergeCell ref="F2:F3"/>
    <mergeCell ref="G2:G3"/>
    <mergeCell ref="H2:H3"/>
    <mergeCell ref="I2:I3"/>
    <mergeCell ref="E35:I35"/>
    <mergeCell ref="C29:C30"/>
    <mergeCell ref="E29:I29"/>
    <mergeCell ref="E30:I30"/>
    <mergeCell ref="C31:C34"/>
    <mergeCell ref="E31:I31"/>
    <mergeCell ref="E32:I32"/>
    <mergeCell ref="E33:I33"/>
    <mergeCell ref="E34:I34"/>
    <mergeCell ref="E23:I23"/>
    <mergeCell ref="C24:C28"/>
    <mergeCell ref="E24:I24"/>
    <mergeCell ref="E25:I25"/>
    <mergeCell ref="E26:I26"/>
    <mergeCell ref="E27:I27"/>
    <mergeCell ref="E28:I28"/>
    <mergeCell ref="C17:C23"/>
    <mergeCell ref="E17:I17"/>
    <mergeCell ref="E18:I18"/>
    <mergeCell ref="E19:I19"/>
    <mergeCell ref="E20:I20"/>
    <mergeCell ref="A7:B35"/>
    <mergeCell ref="C7:C10"/>
    <mergeCell ref="E7:I7"/>
    <mergeCell ref="E8:I8"/>
    <mergeCell ref="E9:I9"/>
    <mergeCell ref="E10:I10"/>
    <mergeCell ref="C11:C13"/>
    <mergeCell ref="E11:I11"/>
    <mergeCell ref="E12:I12"/>
    <mergeCell ref="E13:I13"/>
    <mergeCell ref="C14:C16"/>
    <mergeCell ref="E14:I14"/>
    <mergeCell ref="E15:I15"/>
    <mergeCell ref="E16:I16"/>
    <mergeCell ref="E21:I21"/>
    <mergeCell ref="E22:I22"/>
    <mergeCell ref="A6:B6"/>
    <mergeCell ref="E6:I6"/>
    <mergeCell ref="A4:I5"/>
    <mergeCell ref="R5:R6"/>
    <mergeCell ref="S5:S6"/>
    <mergeCell ref="T5:T6"/>
    <mergeCell ref="U5:U6"/>
    <mergeCell ref="V4:V6"/>
    <mergeCell ref="W4:W6"/>
    <mergeCell ref="J5:J6"/>
    <mergeCell ref="K5:K6"/>
    <mergeCell ref="L5:L6"/>
    <mergeCell ref="M5:M6"/>
    <mergeCell ref="N5:N6"/>
    <mergeCell ref="O5:O6"/>
    <mergeCell ref="P5:P6"/>
    <mergeCell ref="Q5:Q6"/>
    <mergeCell ref="J4:M4"/>
    <mergeCell ref="N4:Q4"/>
    <mergeCell ref="R4:U4"/>
  </mergeCells>
  <conditionalFormatting sqref="F2:F3">
    <cfRule type="colorScale" priority="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2">
    <cfRule type="containsText" dxfId="36" priority="17" operator="containsText" text="Started">
      <formula>NOT(ISERROR(SEARCH("Started",H2)))</formula>
    </cfRule>
    <cfRule type="containsText" dxfId="35" priority="18" operator="containsText" text="Completed">
      <formula>NOT(ISERROR(SEARCH("Completed",H2)))</formula>
    </cfRule>
    <cfRule type="cellIs" dxfId="34" priority="13" operator="equal">
      <formula>"Nailed It"</formula>
    </cfRule>
    <cfRule type="cellIs" dxfId="33" priority="14" operator="equal">
      <formula>"Getting there"</formula>
    </cfRule>
    <cfRule type="cellIs" dxfId="32" priority="15" operator="equal">
      <formula>"Not Sure"</formula>
    </cfRule>
    <cfRule type="containsText" dxfId="31" priority="16" operator="containsText" text="Not Started">
      <formula>NOT(ISERROR(SEARCH("Not Started",H2)))</formula>
    </cfRule>
  </conditionalFormatting>
  <conditionalFormatting sqref="J2">
    <cfRule type="containsText" dxfId="30" priority="11" operator="containsText" text="Started">
      <formula>NOT(ISERROR(SEARCH("Started",J2)))</formula>
    </cfRule>
    <cfRule type="cellIs" dxfId="29" priority="7" operator="equal">
      <formula>"Nailed It"</formula>
    </cfRule>
    <cfRule type="cellIs" dxfId="28" priority="8" operator="equal">
      <formula>"Getting there"</formula>
    </cfRule>
    <cfRule type="cellIs" dxfId="27" priority="9" operator="equal">
      <formula>"Not Sure"</formula>
    </cfRule>
    <cfRule type="containsText" dxfId="26" priority="10" operator="containsText" text="Not Started">
      <formula>NOT(ISERROR(SEARCH("Not Started",J2)))</formula>
    </cfRule>
    <cfRule type="containsText" dxfId="25" priority="12" operator="containsText" text="Completed">
      <formula>NOT(ISERROR(SEARCH("Completed",J2)))</formula>
    </cfRule>
  </conditionalFormatting>
  <conditionalFormatting sqref="J7:P35">
    <cfRule type="containsText" dxfId="24" priority="34" operator="containsText" text="Completed">
      <formula>NOT(ISERROR(SEARCH("Completed",J7)))</formula>
    </cfRule>
    <cfRule type="containsText" dxfId="23" priority="33" operator="containsText" text="Started">
      <formula>NOT(ISERROR(SEARCH("Started",J7)))</formula>
    </cfRule>
  </conditionalFormatting>
  <conditionalFormatting sqref="J7:T35">
    <cfRule type="containsText" dxfId="22" priority="29" operator="containsText" text="Not Started">
      <formula>NOT(ISERROR(SEARCH("Not Started",J7)))</formula>
    </cfRule>
  </conditionalFormatting>
  <conditionalFormatting sqref="L2">
    <cfRule type="cellIs" dxfId="21" priority="2" operator="equal">
      <formula>"Getting there"</formula>
    </cfRule>
    <cfRule type="cellIs" dxfId="20" priority="3" operator="equal">
      <formula>"Not Sure"</formula>
    </cfRule>
    <cfRule type="containsText" dxfId="19" priority="4" operator="containsText" text="Not Started">
      <formula>NOT(ISERROR(SEARCH("Not Started",L2)))</formula>
    </cfRule>
    <cfRule type="containsText" dxfId="18" priority="5" operator="containsText" text="Started">
      <formula>NOT(ISERROR(SEARCH("Started",L2)))</formula>
    </cfRule>
    <cfRule type="containsText" dxfId="17" priority="6" operator="containsText" text="Completed">
      <formula>NOT(ISERROR(SEARCH("Completed",L2)))</formula>
    </cfRule>
    <cfRule type="cellIs" dxfId="16" priority="1" operator="equal">
      <formula>"Nailed It"</formula>
    </cfRule>
  </conditionalFormatting>
  <conditionalFormatting sqref="M7:M35">
    <cfRule type="cellIs" dxfId="15" priority="60" operator="equal">
      <formula>"Nailed It"</formula>
    </cfRule>
    <cfRule type="cellIs" dxfId="14" priority="61" operator="equal">
      <formula>"Getting there"</formula>
    </cfRule>
    <cfRule type="cellIs" dxfId="13" priority="62" operator="equal">
      <formula>"Not Sure"</formula>
    </cfRule>
  </conditionalFormatting>
  <conditionalFormatting sqref="N2">
    <cfRule type="colorScale" priority="2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Q7:Q35">
    <cfRule type="cellIs" dxfId="12" priority="86" operator="equal">
      <formula>"Not Sure"</formula>
    </cfRule>
    <cfRule type="cellIs" dxfId="11" priority="84" operator="equal">
      <formula>"Nailed It"</formula>
    </cfRule>
    <cfRule type="cellIs" dxfId="10" priority="85" operator="equal">
      <formula>"Getting there"</formula>
    </cfRule>
    <cfRule type="containsText" dxfId="9" priority="88" operator="containsText" text="Started">
      <formula>NOT(ISERROR(SEARCH("Started",Q7)))</formula>
    </cfRule>
    <cfRule type="containsText" dxfId="8" priority="89" operator="containsText" text="Completed">
      <formula>NOT(ISERROR(SEARCH("Completed",Q7)))</formula>
    </cfRule>
  </conditionalFormatting>
  <conditionalFormatting sqref="R7:T35">
    <cfRule type="containsText" dxfId="7" priority="39" operator="containsText" text="Started">
      <formula>NOT(ISERROR(SEARCH("Started",R7)))</formula>
    </cfRule>
    <cfRule type="containsText" dxfId="6" priority="40" operator="containsText" text="Completed">
      <formula>NOT(ISERROR(SEARCH("Completed",R7)))</formula>
    </cfRule>
  </conditionalFormatting>
  <conditionalFormatting sqref="U7:U35">
    <cfRule type="cellIs" dxfId="5" priority="66" operator="equal">
      <formula>"Nailed It"</formula>
    </cfRule>
    <cfRule type="cellIs" dxfId="4" priority="67" operator="equal">
      <formula>"Getting there"</formula>
    </cfRule>
    <cfRule type="cellIs" dxfId="3" priority="68" operator="equal">
      <formula>"Not Sure"</formula>
    </cfRule>
    <cfRule type="containsText" dxfId="2" priority="70" operator="containsText" text="Started">
      <formula>NOT(ISERROR(SEARCH("Started",U7)))</formula>
    </cfRule>
    <cfRule type="containsText" dxfId="1" priority="71" operator="containsText" text="Completed">
      <formula>NOT(ISERROR(SEARCH("Completed",U7)))</formula>
    </cfRule>
    <cfRule type="containsText" dxfId="0" priority="69" operator="containsText" text="Not Started">
      <formula>NOT(ISERROR(SEARCH("Not Started",U7)))</formula>
    </cfRule>
  </conditionalFormatting>
  <conditionalFormatting sqref="V4:V1048576">
    <cfRule type="colorScale" priority="9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7:V35">
    <cfRule type="colorScale" priority="672">
      <colorScale>
        <cfvo type="min"/>
        <cfvo type="percentile" val="50"/>
        <cfvo type="max"/>
        <color rgb="FFF8696B"/>
        <color rgb="FFFFEB84"/>
        <color rgb="FF63BE7B"/>
      </colorScale>
    </cfRule>
    <cfRule type="colorScale" priority="673">
      <colorScale>
        <cfvo type="min"/>
        <cfvo type="max"/>
        <color rgb="FFF8696B"/>
        <color rgb="FFFCFCFF"/>
      </colorScale>
    </cfRule>
  </conditionalFormatting>
  <conditionalFormatting sqref="W7:W35">
    <cfRule type="colorScale" priority="2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hyperlinks>
    <hyperlink ref="A4:I5" location="Dashboard!A1" display="TOPIC" xr:uid="{CC04BAD4-758A-4790-A874-7F907B1E0788}"/>
  </hyperlinks>
  <pageMargins left="0.7" right="0.7" top="0.75" bottom="0.75" header="0.3" footer="0.3"/>
  <pageSetup orientation="portrait" horizontalDpi="360" verticalDpi="36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6D494631-59A4-4FA4-A685-4C1267EFDD3E}">
          <x14:formula1>
            <xm:f>working!$R$3:$R$5</xm:f>
          </x14:formula1>
          <xm:sqref>M7:M35 U7:U35 Q7:Q35</xm:sqref>
        </x14:dataValidation>
        <x14:dataValidation type="list" allowBlank="1" showInputMessage="1" showErrorMessage="1" xr:uid="{8E6E0805-EA68-4F5B-ABEB-1E401093957C}">
          <x14:formula1>
            <xm:f>working!$Q$3:$Q$17</xm:f>
          </x14:formula1>
          <xm:sqref>K7:K35 S7:S35 O7:O35</xm:sqref>
        </x14:dataValidation>
        <x14:dataValidation type="list" allowBlank="1" showInputMessage="1" showErrorMessage="1" xr:uid="{2FDBEF66-C1E3-4843-915B-A4E8ABC9CE61}">
          <x14:formula1>
            <xm:f>working!$P$3:$P$5</xm:f>
          </x14:formula1>
          <xm:sqref>J7:J35 N7:N35 R7:R35</xm:sqref>
        </x14:dataValidation>
        <x14:dataValidation type="list" allowBlank="1" showInputMessage="1" showErrorMessage="1" error="Please select date from list" xr:uid="{79D4472C-00C0-422B-8B32-332BB6AEF3ED}">
          <x14:formula1>
            <xm:f>working!$C$18:$C$564</xm:f>
          </x14:formula1>
          <xm:sqref>L7:L35 T7:T35 P7:P35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EC218E-43E4-4BCE-8E42-4BF702020ADC}">
  <sheetPr codeName="Sheet16">
    <tabColor rgb="FFFF0000"/>
  </sheetPr>
  <dimension ref="B1:W676"/>
  <sheetViews>
    <sheetView topLeftCell="A6" zoomScale="70" zoomScaleNormal="70" workbookViewId="0">
      <selection activeCell="N29" sqref="N29"/>
    </sheetView>
  </sheetViews>
  <sheetFormatPr defaultRowHeight="15" x14ac:dyDescent="0.25"/>
  <cols>
    <col min="3" max="3" width="19.85546875" bestFit="1" customWidth="1"/>
    <col min="7" max="7" width="36" customWidth="1"/>
    <col min="8" max="8" width="4.5703125" customWidth="1"/>
    <col min="15" max="15" width="10.42578125" customWidth="1"/>
    <col min="16" max="16" width="15.85546875" bestFit="1" customWidth="1"/>
    <col min="17" max="17" width="29.7109375" bestFit="1" customWidth="1"/>
    <col min="18" max="18" width="6.7109375" bestFit="1" customWidth="1"/>
    <col min="19" max="19" width="10.7109375" bestFit="1" customWidth="1"/>
  </cols>
  <sheetData>
    <row r="1" spans="2:23" x14ac:dyDescent="0.25">
      <c r="B1" s="95" t="s">
        <v>217</v>
      </c>
      <c r="C1" s="95" t="s">
        <v>216</v>
      </c>
      <c r="F1" t="s">
        <v>217</v>
      </c>
      <c r="G1" t="s">
        <v>218</v>
      </c>
    </row>
    <row r="2" spans="2:23" ht="21" x14ac:dyDescent="0.35">
      <c r="B2" s="5">
        <f>MAX(Dashboard!J44:J58)</f>
        <v>1</v>
      </c>
      <c r="C2" s="5" t="str">
        <f>_xlfn.XLOOKUP(B2,Dashboard!J44:J58,Dashboard!C44:C58,"")</f>
        <v>Active Recall Q</v>
      </c>
      <c r="F2" s="95">
        <f>MAX(Dashboard!F81:F98)</f>
        <v>0</v>
      </c>
      <c r="G2" s="95" t="str">
        <f>_xlfn.XLOOKUP(F2,Dashboard!F81:F98,Dashboard!C81:C98,"")</f>
        <v>1.1.1 Architecture of the CPU</v>
      </c>
      <c r="M2" s="96">
        <f>MAX(Dashboard!I39:K39)</f>
        <v>0.66666666666666663</v>
      </c>
      <c r="P2" s="10" t="s">
        <v>34</v>
      </c>
      <c r="Q2" s="11"/>
      <c r="R2" s="11"/>
      <c r="S2" s="11"/>
      <c r="T2" s="11"/>
      <c r="U2" s="11"/>
      <c r="V2" s="11"/>
      <c r="W2" s="11"/>
    </row>
    <row r="3" spans="2:23" ht="30" x14ac:dyDescent="0.25">
      <c r="B3" s="5">
        <f>MIN(Dashboard!J44:J58)</f>
        <v>0</v>
      </c>
      <c r="C3" s="5" t="str">
        <f>_xlfn.XLOOKUP(B3,Dashboard!J43:J58,Dashboard!C43:C58,"")</f>
        <v>Coded Small Algorithm</v>
      </c>
      <c r="F3" s="95">
        <f>MIN(Dashboard!F81:F98)</f>
        <v>0</v>
      </c>
      <c r="G3" s="95" t="str">
        <f>_xlfn.XLOOKUP(F3,Dashboard!F81:F98,Dashboard!C81:C98,"")</f>
        <v>1.1.1 Architecture of the CPU</v>
      </c>
      <c r="M3" s="95" t="str">
        <f>_xlfn.XLOOKUP(M2,Dashboard!I39:K39,Dashboard!I32:K32,"")</f>
        <v>Getting There</v>
      </c>
      <c r="P3" s="12" t="s">
        <v>6</v>
      </c>
      <c r="Q3" s="5" t="s">
        <v>9</v>
      </c>
      <c r="R3" s="13" t="s">
        <v>28</v>
      </c>
      <c r="S3" s="5">
        <v>3</v>
      </c>
      <c r="T3" s="5"/>
      <c r="U3" s="14">
        <v>45427</v>
      </c>
      <c r="V3" s="15">
        <f ca="1">U3-TODAY()</f>
        <v>29</v>
      </c>
      <c r="W3" s="5" t="s">
        <v>29</v>
      </c>
    </row>
    <row r="4" spans="2:23" ht="45" x14ac:dyDescent="0.25">
      <c r="B4" t="s">
        <v>226</v>
      </c>
      <c r="C4" s="115">
        <f>Paper1!F2</f>
        <v>0</v>
      </c>
      <c r="F4" s="116"/>
      <c r="G4" s="116"/>
      <c r="P4" s="16" t="s">
        <v>7</v>
      </c>
      <c r="Q4" s="5" t="s">
        <v>10</v>
      </c>
      <c r="R4" s="13" t="s">
        <v>21</v>
      </c>
      <c r="S4" s="5">
        <v>4</v>
      </c>
      <c r="T4" s="5"/>
      <c r="U4" s="14">
        <v>45433</v>
      </c>
      <c r="V4" s="15">
        <f ca="1">U4-TODAY()</f>
        <v>35</v>
      </c>
      <c r="W4" s="5" t="s">
        <v>30</v>
      </c>
    </row>
    <row r="5" spans="2:23" ht="30" x14ac:dyDescent="0.25">
      <c r="B5" t="s">
        <v>225</v>
      </c>
      <c r="C5" s="115">
        <f>1-C4</f>
        <v>1</v>
      </c>
      <c r="F5" s="116"/>
      <c r="G5" s="116"/>
      <c r="P5" s="17" t="s">
        <v>8</v>
      </c>
      <c r="Q5" s="13" t="s">
        <v>25</v>
      </c>
      <c r="R5" s="13" t="s">
        <v>22</v>
      </c>
      <c r="S5" s="5">
        <v>5</v>
      </c>
      <c r="T5" s="5"/>
      <c r="U5" s="5"/>
      <c r="V5" s="5"/>
      <c r="W5" s="5"/>
    </row>
    <row r="6" spans="2:23" x14ac:dyDescent="0.25">
      <c r="F6" s="116"/>
      <c r="G6" s="116"/>
      <c r="P6" s="18"/>
      <c r="Q6" s="5" t="s">
        <v>14</v>
      </c>
      <c r="R6" s="5"/>
      <c r="S6" s="5"/>
      <c r="T6" s="5"/>
      <c r="U6" s="5"/>
      <c r="V6" s="5"/>
      <c r="W6" s="5"/>
    </row>
    <row r="7" spans="2:23" x14ac:dyDescent="0.25">
      <c r="P7" s="18"/>
      <c r="Q7" s="5" t="s">
        <v>20</v>
      </c>
      <c r="R7" s="5"/>
      <c r="S7" s="5"/>
      <c r="T7" s="5"/>
      <c r="U7" s="5"/>
      <c r="V7" s="5"/>
      <c r="W7" s="5"/>
    </row>
    <row r="8" spans="2:23" x14ac:dyDescent="0.25">
      <c r="B8" s="97" t="s">
        <v>215</v>
      </c>
      <c r="C8" s="97" t="s">
        <v>216</v>
      </c>
      <c r="F8" s="97" t="s">
        <v>215</v>
      </c>
      <c r="G8" s="97" t="s">
        <v>1</v>
      </c>
      <c r="M8" s="100">
        <f>MAX(Dashboard!N39:P39)</f>
        <v>0.5714285714285714</v>
      </c>
      <c r="P8" s="18"/>
      <c r="Q8" s="5" t="s">
        <v>11</v>
      </c>
      <c r="R8" s="5"/>
      <c r="S8" s="5"/>
      <c r="T8" s="5"/>
      <c r="U8" s="5"/>
      <c r="V8" s="5"/>
      <c r="W8" s="5"/>
    </row>
    <row r="9" spans="2:23" ht="30" x14ac:dyDescent="0.25">
      <c r="B9" s="5">
        <f>MAX(Dashboard!J62:J76)</f>
        <v>5</v>
      </c>
      <c r="C9" s="5" t="str">
        <f>_xlfn.XLOOKUP(B9,Dashboard!J62:J76,Dashboard!C62:C76,"")</f>
        <v>YouTube Videos</v>
      </c>
      <c r="E9" t="s">
        <v>219</v>
      </c>
      <c r="F9" s="95">
        <f>MAX(Dashboard!D103:E204)</f>
        <v>1</v>
      </c>
      <c r="G9" s="98" t="str">
        <f>_xlfn.XLOOKUP(F9,G14:G115,I14:I115,"")</f>
        <v>Use of abstraction method to define and refine problems</v>
      </c>
      <c r="M9" s="101" t="str">
        <f>_xlfn.XLOOKUP(M8,Dashboard!N39:P39,Dashboard!N32:P32,"")</f>
        <v>Not sure</v>
      </c>
      <c r="P9" s="18"/>
      <c r="Q9" s="13" t="s">
        <v>27</v>
      </c>
      <c r="R9" s="5"/>
      <c r="S9" s="5"/>
      <c r="T9" s="5"/>
      <c r="U9" s="5"/>
      <c r="V9" s="5"/>
      <c r="W9" s="5"/>
    </row>
    <row r="10" spans="2:23" ht="30" x14ac:dyDescent="0.25">
      <c r="B10" s="5">
        <f>MIN(Dashboard!J62:J76)</f>
        <v>0</v>
      </c>
      <c r="C10" s="5" t="str">
        <f>_xlfn.XLOOKUP(B10,Dashboard!J62:J76,Dashboard!C62:C76,"")</f>
        <v>Blurting</v>
      </c>
      <c r="E10" t="s">
        <v>220</v>
      </c>
      <c r="F10" s="95">
        <f>MIN(Dashboard!D103:E204)</f>
        <v>0</v>
      </c>
      <c r="G10" s="98" t="str">
        <f>_xlfn.XLOOKUP(F10,G14:G115,I14:I115,"")</f>
        <v>Use of decomposition to to define and refine problems</v>
      </c>
      <c r="P10" s="18"/>
      <c r="Q10" s="13" t="s">
        <v>26</v>
      </c>
      <c r="R10" s="5"/>
      <c r="S10" s="5"/>
      <c r="T10" s="5"/>
      <c r="U10" s="5"/>
      <c r="V10" s="5"/>
      <c r="W10" s="5"/>
    </row>
    <row r="11" spans="2:23" x14ac:dyDescent="0.25">
      <c r="B11" t="s">
        <v>224</v>
      </c>
      <c r="C11" s="115">
        <f>Paper2!F2</f>
        <v>6.5359477124183009E-3</v>
      </c>
      <c r="P11" s="18"/>
      <c r="Q11" s="13" t="s">
        <v>24</v>
      </c>
      <c r="R11" s="5"/>
      <c r="S11" s="5"/>
      <c r="T11" s="5"/>
      <c r="U11" s="5"/>
      <c r="V11" s="5"/>
      <c r="W11" s="5"/>
    </row>
    <row r="12" spans="2:23" x14ac:dyDescent="0.25">
      <c r="B12" t="s">
        <v>225</v>
      </c>
      <c r="C12" s="115">
        <f>1-C11</f>
        <v>0.99346405228758172</v>
      </c>
      <c r="F12" s="5" t="s">
        <v>218</v>
      </c>
      <c r="G12" s="5"/>
      <c r="H12" s="5"/>
      <c r="I12" s="5"/>
      <c r="J12" s="5"/>
      <c r="P12" s="5"/>
      <c r="Q12" s="5" t="s">
        <v>203</v>
      </c>
      <c r="R12" s="5"/>
      <c r="S12" s="5"/>
      <c r="T12" s="5"/>
      <c r="U12" s="5"/>
      <c r="V12" s="5"/>
      <c r="W12" s="5"/>
    </row>
    <row r="13" spans="2:23" ht="30" x14ac:dyDescent="0.25">
      <c r="F13" s="84" t="s">
        <v>202</v>
      </c>
      <c r="G13" s="99" t="s">
        <v>33</v>
      </c>
      <c r="H13" s="5" t="s">
        <v>202</v>
      </c>
      <c r="I13" s="5" t="s">
        <v>1</v>
      </c>
      <c r="J13" s="5" t="s">
        <v>221</v>
      </c>
      <c r="M13" s="57" t="s">
        <v>12</v>
      </c>
      <c r="N13" s="57" t="s">
        <v>227</v>
      </c>
      <c r="P13" s="5"/>
      <c r="Q13" s="5" t="s">
        <v>204</v>
      </c>
      <c r="R13" s="5"/>
      <c r="S13" s="5"/>
      <c r="T13" s="5"/>
      <c r="U13" s="5"/>
      <c r="V13" s="5"/>
      <c r="W13" s="5"/>
    </row>
    <row r="14" spans="2:23" x14ac:dyDescent="0.25">
      <c r="F14" s="85">
        <v>1</v>
      </c>
      <c r="G14" s="5">
        <f>COUNTIF(Paper2!J7:U7,"Completed")</f>
        <v>1</v>
      </c>
      <c r="H14" s="5">
        <v>1</v>
      </c>
      <c r="I14" s="5" t="s">
        <v>96</v>
      </c>
      <c r="J14" s="5" t="s">
        <v>221</v>
      </c>
      <c r="M14" s="5" t="s">
        <v>228</v>
      </c>
      <c r="N14" s="117" cm="1">
        <f t="array" ref="N14">'1.1'!F2:F2</f>
        <v>0</v>
      </c>
      <c r="P14" s="5"/>
      <c r="Q14" s="5" t="s">
        <v>205</v>
      </c>
      <c r="R14" s="5"/>
      <c r="S14" s="5"/>
      <c r="T14" s="5"/>
      <c r="U14" s="5"/>
      <c r="V14" s="5"/>
      <c r="W14" s="5"/>
    </row>
    <row r="15" spans="2:23" x14ac:dyDescent="0.25">
      <c r="F15" s="85">
        <v>2</v>
      </c>
      <c r="G15" s="5">
        <f>COUNTIF(Paper2!J8:U8,"Completed")</f>
        <v>0</v>
      </c>
      <c r="H15" s="5">
        <v>2</v>
      </c>
      <c r="I15" s="5" t="s">
        <v>97</v>
      </c>
      <c r="J15" s="5" t="s">
        <v>221</v>
      </c>
      <c r="M15" s="5" t="s">
        <v>229</v>
      </c>
      <c r="N15" s="117">
        <f>'1.2'!F2</f>
        <v>0</v>
      </c>
      <c r="P15" s="5"/>
      <c r="Q15" s="5" t="s">
        <v>206</v>
      </c>
      <c r="R15" s="5"/>
      <c r="S15" s="5"/>
      <c r="T15" s="5"/>
      <c r="U15" s="5"/>
      <c r="V15" s="5"/>
      <c r="W15" s="5"/>
    </row>
    <row r="16" spans="2:23" x14ac:dyDescent="0.25">
      <c r="F16" s="85">
        <v>3</v>
      </c>
      <c r="G16" s="5">
        <f>COUNTIF(Paper2!J9:U9,"Completed")</f>
        <v>0</v>
      </c>
      <c r="H16" s="5">
        <v>3</v>
      </c>
      <c r="I16" s="5" t="s">
        <v>98</v>
      </c>
      <c r="J16" s="5" t="s">
        <v>221</v>
      </c>
      <c r="M16" s="5" t="s">
        <v>230</v>
      </c>
      <c r="N16" s="117">
        <f>'1.3'!F2</f>
        <v>0</v>
      </c>
      <c r="P16" s="5"/>
      <c r="Q16" s="5" t="s">
        <v>207</v>
      </c>
      <c r="R16" s="5"/>
      <c r="S16" s="5"/>
      <c r="T16" s="5"/>
      <c r="U16" s="5"/>
      <c r="V16" s="5"/>
      <c r="W16" s="5"/>
    </row>
    <row r="17" spans="3:23" x14ac:dyDescent="0.25">
      <c r="F17" s="85">
        <v>4</v>
      </c>
      <c r="G17" s="5">
        <f>COUNTIF(Paper2!J10:U10,"Completed")</f>
        <v>0</v>
      </c>
      <c r="H17" s="5">
        <v>4</v>
      </c>
      <c r="I17" s="5" t="s">
        <v>99</v>
      </c>
      <c r="J17" s="5" t="s">
        <v>221</v>
      </c>
      <c r="M17" s="5" t="s">
        <v>231</v>
      </c>
      <c r="N17" s="117">
        <f>'1.4'!F2</f>
        <v>0</v>
      </c>
      <c r="P17" s="5"/>
      <c r="Q17" s="5" t="s">
        <v>208</v>
      </c>
      <c r="R17" s="5"/>
      <c r="S17" s="5"/>
      <c r="T17" s="5"/>
      <c r="U17" s="5"/>
      <c r="V17" s="5"/>
      <c r="W17" s="5"/>
    </row>
    <row r="18" spans="3:23" x14ac:dyDescent="0.25">
      <c r="C18" s="9">
        <v>45323</v>
      </c>
      <c r="F18" s="85">
        <v>5</v>
      </c>
      <c r="G18" s="5">
        <f>COUNTIF(Paper2!J11:U11,"Completed")</f>
        <v>0</v>
      </c>
      <c r="H18" s="5">
        <v>5</v>
      </c>
      <c r="I18" s="5" t="s">
        <v>100</v>
      </c>
      <c r="J18" s="5" t="s">
        <v>221</v>
      </c>
      <c r="M18" s="5" t="s">
        <v>232</v>
      </c>
      <c r="N18" s="117">
        <f>'1.5'!F2</f>
        <v>0</v>
      </c>
    </row>
    <row r="19" spans="3:23" x14ac:dyDescent="0.25">
      <c r="C19" s="9">
        <v>45324</v>
      </c>
      <c r="F19" s="85">
        <v>6</v>
      </c>
      <c r="G19" s="5">
        <f>COUNTIF(Paper2!J12:U12,"Completed")</f>
        <v>0</v>
      </c>
      <c r="H19" s="5">
        <v>6</v>
      </c>
      <c r="I19" s="5" t="s">
        <v>101</v>
      </c>
      <c r="J19" s="5" t="s">
        <v>221</v>
      </c>
      <c r="M19" s="5" t="s">
        <v>233</v>
      </c>
      <c r="N19" s="117">
        <f>'1.6'!F2</f>
        <v>0</v>
      </c>
    </row>
    <row r="20" spans="3:23" x14ac:dyDescent="0.25">
      <c r="C20" s="9">
        <v>45325</v>
      </c>
      <c r="F20" s="85">
        <v>7</v>
      </c>
      <c r="G20" s="5">
        <f>COUNTIF(Paper2!J13:U13,"Completed")</f>
        <v>0</v>
      </c>
      <c r="H20" s="5">
        <v>7</v>
      </c>
      <c r="I20" s="5" t="s">
        <v>102</v>
      </c>
      <c r="J20" s="5" t="s">
        <v>221</v>
      </c>
    </row>
    <row r="21" spans="3:23" x14ac:dyDescent="0.25">
      <c r="C21" s="9">
        <v>45326</v>
      </c>
      <c r="F21" s="85">
        <v>8</v>
      </c>
      <c r="G21" s="5">
        <f>COUNTIF(Paper2!J14:U14,"Completed")</f>
        <v>0</v>
      </c>
      <c r="H21" s="5">
        <v>8</v>
      </c>
      <c r="I21" s="5" t="s">
        <v>103</v>
      </c>
      <c r="J21" s="5" t="s">
        <v>221</v>
      </c>
    </row>
    <row r="22" spans="3:23" ht="30" x14ac:dyDescent="0.25">
      <c r="C22" s="9">
        <v>45327</v>
      </c>
      <c r="F22" s="85">
        <v>9</v>
      </c>
      <c r="G22" s="5">
        <f>COUNTIF(Paper2!J15:U15,"Completed")</f>
        <v>0</v>
      </c>
      <c r="H22" s="5">
        <v>9</v>
      </c>
      <c r="I22" s="5" t="s">
        <v>104</v>
      </c>
      <c r="J22" s="5" t="s">
        <v>221</v>
      </c>
      <c r="M22" s="58" t="s">
        <v>12</v>
      </c>
      <c r="N22" s="58" t="s">
        <v>227</v>
      </c>
    </row>
    <row r="23" spans="3:23" x14ac:dyDescent="0.25">
      <c r="C23" s="9">
        <v>45328</v>
      </c>
      <c r="F23" s="85">
        <v>10</v>
      </c>
      <c r="G23" s="5">
        <f>COUNTIF(Paper2!J16:U16,"Completed")</f>
        <v>0</v>
      </c>
      <c r="H23" s="5">
        <v>10</v>
      </c>
      <c r="I23" s="5" t="s">
        <v>105</v>
      </c>
      <c r="J23" s="5" t="s">
        <v>221</v>
      </c>
      <c r="M23" s="59" t="s">
        <v>234</v>
      </c>
      <c r="N23" s="117">
        <f>'2.1'!F2</f>
        <v>2.0833333333333332E-2</v>
      </c>
    </row>
    <row r="24" spans="3:23" x14ac:dyDescent="0.25">
      <c r="C24" s="9">
        <v>45329</v>
      </c>
      <c r="F24" s="85">
        <v>11</v>
      </c>
      <c r="G24" s="5">
        <f>COUNTIF(Paper2!J17:U17,"Completed")</f>
        <v>0</v>
      </c>
      <c r="H24" s="5">
        <v>11</v>
      </c>
      <c r="I24" s="5" t="s">
        <v>106</v>
      </c>
      <c r="J24" s="5" t="s">
        <v>221</v>
      </c>
      <c r="M24" s="59" t="s">
        <v>235</v>
      </c>
      <c r="N24" s="117">
        <f>'2.2'!F2</f>
        <v>1.2345679012345678E-2</v>
      </c>
    </row>
    <row r="25" spans="3:23" x14ac:dyDescent="0.25">
      <c r="C25" s="9">
        <v>45330</v>
      </c>
      <c r="F25" s="85">
        <v>12</v>
      </c>
      <c r="G25" s="5">
        <f>COUNTIF(Paper2!J18:U18,"Completed")</f>
        <v>0</v>
      </c>
      <c r="H25" s="5">
        <v>12</v>
      </c>
      <c r="I25" s="5" t="s">
        <v>107</v>
      </c>
      <c r="J25" s="5" t="s">
        <v>221</v>
      </c>
      <c r="M25" s="59" t="s">
        <v>236</v>
      </c>
      <c r="N25" s="117">
        <f>'2.3'!F2</f>
        <v>0</v>
      </c>
    </row>
    <row r="26" spans="3:23" x14ac:dyDescent="0.25">
      <c r="C26" s="9">
        <v>45331</v>
      </c>
      <c r="F26" s="85">
        <v>13</v>
      </c>
      <c r="G26" s="5">
        <f>COUNTIF(Paper2!J19:U19,"Completed")</f>
        <v>0</v>
      </c>
      <c r="H26" s="5">
        <v>13</v>
      </c>
      <c r="I26" s="5" t="s">
        <v>108</v>
      </c>
      <c r="J26" s="5" t="s">
        <v>221</v>
      </c>
      <c r="M26" s="59" t="s">
        <v>237</v>
      </c>
      <c r="N26" s="117">
        <f>'2.4'!F2</f>
        <v>0</v>
      </c>
    </row>
    <row r="27" spans="3:23" x14ac:dyDescent="0.25">
      <c r="C27" s="9">
        <v>45332</v>
      </c>
      <c r="F27" s="85">
        <v>14</v>
      </c>
      <c r="G27" s="5">
        <f>COUNTIF(Paper2!J20:U20,"Completed")</f>
        <v>0</v>
      </c>
      <c r="H27" s="5">
        <v>14</v>
      </c>
      <c r="I27" s="5" t="s">
        <v>109</v>
      </c>
      <c r="J27" s="5" t="s">
        <v>221</v>
      </c>
      <c r="M27" s="59" t="s">
        <v>238</v>
      </c>
      <c r="N27" s="117">
        <f>'2.5'!F2</f>
        <v>0</v>
      </c>
    </row>
    <row r="28" spans="3:23" x14ac:dyDescent="0.25">
      <c r="C28" s="9">
        <v>45333</v>
      </c>
      <c r="F28" s="85">
        <v>15</v>
      </c>
      <c r="G28" s="5">
        <f>COUNTIF(Paper2!J21:U21,"Completed")</f>
        <v>0</v>
      </c>
      <c r="H28" s="5">
        <v>15</v>
      </c>
      <c r="I28" s="5" t="s">
        <v>110</v>
      </c>
      <c r="J28" s="5" t="s">
        <v>221</v>
      </c>
      <c r="M28" s="94" t="s">
        <v>239</v>
      </c>
      <c r="N28" s="117">
        <f>'3.0'!F2</f>
        <v>0</v>
      </c>
    </row>
    <row r="29" spans="3:23" x14ac:dyDescent="0.25">
      <c r="C29" s="9">
        <v>45334</v>
      </c>
      <c r="F29" s="85">
        <v>16</v>
      </c>
      <c r="G29" s="5">
        <f>COUNTIF(Paper2!J22:U22,"Completed")</f>
        <v>0</v>
      </c>
      <c r="H29" s="5">
        <v>16</v>
      </c>
      <c r="I29" s="5" t="s">
        <v>111</v>
      </c>
      <c r="J29" s="5" t="s">
        <v>221</v>
      </c>
    </row>
    <row r="30" spans="3:23" x14ac:dyDescent="0.25">
      <c r="C30" s="9">
        <v>45335</v>
      </c>
      <c r="F30" s="85">
        <v>17</v>
      </c>
      <c r="G30" s="5">
        <f>COUNTIF(Paper2!J23:U23,"Completed")</f>
        <v>1</v>
      </c>
      <c r="H30" s="5">
        <v>17</v>
      </c>
      <c r="I30" s="5" t="s">
        <v>112</v>
      </c>
      <c r="J30" s="5" t="s">
        <v>221</v>
      </c>
    </row>
    <row r="31" spans="3:23" x14ac:dyDescent="0.25">
      <c r="C31" s="9">
        <v>45336</v>
      </c>
      <c r="F31" s="85">
        <v>18</v>
      </c>
      <c r="G31" s="5">
        <f>COUNTIF(Paper2!J24:U24,"Completed")</f>
        <v>0</v>
      </c>
      <c r="H31" s="5">
        <v>18</v>
      </c>
      <c r="I31" s="5" t="s">
        <v>113</v>
      </c>
      <c r="J31" s="5" t="s">
        <v>221</v>
      </c>
    </row>
    <row r="32" spans="3:23" x14ac:dyDescent="0.25">
      <c r="C32" s="9">
        <v>45337</v>
      </c>
      <c r="F32" s="85">
        <v>19</v>
      </c>
      <c r="G32" s="5">
        <f>COUNTIF(Paper2!J25:U25,"Completed")</f>
        <v>0</v>
      </c>
      <c r="H32" s="5">
        <v>19</v>
      </c>
      <c r="I32" s="5" t="s">
        <v>113</v>
      </c>
      <c r="J32" s="5" t="s">
        <v>221</v>
      </c>
    </row>
    <row r="33" spans="3:10" x14ac:dyDescent="0.25">
      <c r="C33" s="9">
        <v>45338</v>
      </c>
      <c r="F33" s="85">
        <v>20</v>
      </c>
      <c r="G33" s="5">
        <f>COUNTIF(Paper2!J26:U26,"Completed")</f>
        <v>0</v>
      </c>
      <c r="H33" s="5">
        <v>20</v>
      </c>
      <c r="I33" s="5" t="s">
        <v>114</v>
      </c>
      <c r="J33" s="5" t="s">
        <v>221</v>
      </c>
    </row>
    <row r="34" spans="3:10" x14ac:dyDescent="0.25">
      <c r="C34" s="9">
        <v>45339</v>
      </c>
      <c r="F34" s="85">
        <v>21</v>
      </c>
      <c r="G34" s="5">
        <f>COUNTIF(Paper2!J27:U27,"Completed")</f>
        <v>0</v>
      </c>
      <c r="H34" s="5">
        <v>21</v>
      </c>
      <c r="I34" s="5" t="s">
        <v>115</v>
      </c>
      <c r="J34" s="5" t="s">
        <v>221</v>
      </c>
    </row>
    <row r="35" spans="3:10" x14ac:dyDescent="0.25">
      <c r="C35" s="9">
        <v>45340</v>
      </c>
      <c r="F35" s="85">
        <v>22</v>
      </c>
      <c r="G35" s="5">
        <f>COUNTIF(Paper2!J28:U28,"Completed")</f>
        <v>0</v>
      </c>
      <c r="H35" s="5">
        <v>22</v>
      </c>
      <c r="I35" s="5" t="s">
        <v>116</v>
      </c>
      <c r="J35" s="5" t="s">
        <v>221</v>
      </c>
    </row>
    <row r="36" spans="3:10" x14ac:dyDescent="0.25">
      <c r="C36" s="9">
        <v>45341</v>
      </c>
      <c r="F36" s="85">
        <v>23</v>
      </c>
      <c r="G36" s="5">
        <f>COUNTIF(Paper2!J29:U29,"Completed")</f>
        <v>0</v>
      </c>
      <c r="H36" s="5">
        <v>23</v>
      </c>
      <c r="I36" s="5" t="s">
        <v>117</v>
      </c>
      <c r="J36" s="5" t="s">
        <v>221</v>
      </c>
    </row>
    <row r="37" spans="3:10" x14ac:dyDescent="0.25">
      <c r="C37" s="9">
        <v>45342</v>
      </c>
      <c r="F37" s="85">
        <v>24</v>
      </c>
      <c r="G37" s="5">
        <f>COUNTIF(Paper2!J30:U30,"Completed")</f>
        <v>0</v>
      </c>
      <c r="H37" s="5">
        <v>24</v>
      </c>
      <c r="I37" s="5" t="s">
        <v>118</v>
      </c>
      <c r="J37" s="5" t="s">
        <v>221</v>
      </c>
    </row>
    <row r="38" spans="3:10" x14ac:dyDescent="0.25">
      <c r="C38" s="9">
        <v>45343</v>
      </c>
      <c r="F38" s="85">
        <v>25</v>
      </c>
      <c r="G38" s="5">
        <f>COUNTIF(Paper2!J31:U31,"Completed")</f>
        <v>0</v>
      </c>
      <c r="H38" s="5">
        <v>25</v>
      </c>
      <c r="I38" s="5" t="s">
        <v>119</v>
      </c>
      <c r="J38" s="5" t="s">
        <v>221</v>
      </c>
    </row>
    <row r="39" spans="3:10" x14ac:dyDescent="0.25">
      <c r="C39" s="9">
        <v>45344</v>
      </c>
      <c r="F39" s="85">
        <v>26</v>
      </c>
      <c r="G39" s="5">
        <f>COUNTIF(Paper2!J32:U32,"Completed")</f>
        <v>0</v>
      </c>
      <c r="H39" s="5">
        <v>26</v>
      </c>
      <c r="I39" s="5" t="s">
        <v>120</v>
      </c>
      <c r="J39" s="5" t="s">
        <v>221</v>
      </c>
    </row>
    <row r="40" spans="3:10" x14ac:dyDescent="0.25">
      <c r="C40" s="9">
        <v>45345</v>
      </c>
      <c r="F40" s="85">
        <v>27</v>
      </c>
      <c r="G40" s="5">
        <f>COUNTIF(Paper2!J33:U33,"Completed")</f>
        <v>0</v>
      </c>
      <c r="H40" s="5">
        <v>27</v>
      </c>
      <c r="I40" s="5" t="s">
        <v>121</v>
      </c>
      <c r="J40" s="5" t="s">
        <v>221</v>
      </c>
    </row>
    <row r="41" spans="3:10" x14ac:dyDescent="0.25">
      <c r="C41" s="9">
        <v>45346</v>
      </c>
      <c r="F41" s="85">
        <v>28</v>
      </c>
      <c r="G41" s="5">
        <f>COUNTIF(Paper2!J34:U34,"Completed")</f>
        <v>0</v>
      </c>
      <c r="H41" s="5">
        <v>28</v>
      </c>
      <c r="I41" s="5" t="s">
        <v>122</v>
      </c>
      <c r="J41" s="5" t="s">
        <v>221</v>
      </c>
    </row>
    <row r="42" spans="3:10" x14ac:dyDescent="0.25">
      <c r="C42" s="9">
        <v>45347</v>
      </c>
      <c r="F42" s="85">
        <v>29</v>
      </c>
      <c r="G42" s="5">
        <f>COUNTIF(Paper2!J35:U35,"Completed")</f>
        <v>0</v>
      </c>
      <c r="H42" s="5">
        <v>29</v>
      </c>
      <c r="I42" s="5" t="s">
        <v>123</v>
      </c>
      <c r="J42" s="5" t="s">
        <v>221</v>
      </c>
    </row>
    <row r="43" spans="3:10" x14ac:dyDescent="0.25">
      <c r="C43" s="9">
        <v>45348</v>
      </c>
      <c r="F43" s="85">
        <v>30</v>
      </c>
      <c r="G43" s="5">
        <f>COUNTIF(Paper2!J36:U36,"Completed")</f>
        <v>0</v>
      </c>
      <c r="H43" s="5">
        <v>30</v>
      </c>
      <c r="I43" s="5" t="s">
        <v>124</v>
      </c>
      <c r="J43" s="5" t="s">
        <v>221</v>
      </c>
    </row>
    <row r="44" spans="3:10" x14ac:dyDescent="0.25">
      <c r="C44" s="9">
        <v>45349</v>
      </c>
      <c r="F44" s="85">
        <v>31</v>
      </c>
      <c r="G44" s="5">
        <f>COUNTIF(Paper2!J37:U37,"Completed")</f>
        <v>0</v>
      </c>
      <c r="H44" s="5">
        <v>31</v>
      </c>
      <c r="I44" s="5" t="s">
        <v>125</v>
      </c>
      <c r="J44" s="5" t="s">
        <v>221</v>
      </c>
    </row>
    <row r="45" spans="3:10" x14ac:dyDescent="0.25">
      <c r="C45" s="9">
        <v>45350</v>
      </c>
      <c r="F45" s="85">
        <v>32</v>
      </c>
      <c r="G45" s="5">
        <f>COUNTIF(Paper2!J38:U38,"Completed")</f>
        <v>0</v>
      </c>
      <c r="H45" s="5">
        <v>32</v>
      </c>
      <c r="I45" s="5" t="s">
        <v>126</v>
      </c>
      <c r="J45" s="5" t="s">
        <v>221</v>
      </c>
    </row>
    <row r="46" spans="3:10" x14ac:dyDescent="0.25">
      <c r="C46" s="9">
        <v>45351</v>
      </c>
      <c r="F46" s="85">
        <v>33</v>
      </c>
      <c r="G46" s="5">
        <f>COUNTIF(Paper2!J39:U39,"Completed")</f>
        <v>0</v>
      </c>
      <c r="H46" s="5">
        <v>33</v>
      </c>
      <c r="I46" s="5" t="s">
        <v>127</v>
      </c>
      <c r="J46" s="5" t="s">
        <v>221</v>
      </c>
    </row>
    <row r="47" spans="3:10" x14ac:dyDescent="0.25">
      <c r="C47" s="9">
        <v>45352</v>
      </c>
      <c r="F47" s="85">
        <v>34</v>
      </c>
      <c r="G47" s="5">
        <f>COUNTIF(Paper2!J40:U40,"Completed")</f>
        <v>0</v>
      </c>
      <c r="H47" s="5">
        <v>34</v>
      </c>
      <c r="I47" s="5" t="s">
        <v>128</v>
      </c>
      <c r="J47" s="5" t="s">
        <v>221</v>
      </c>
    </row>
    <row r="48" spans="3:10" x14ac:dyDescent="0.25">
      <c r="C48" s="9">
        <v>45353</v>
      </c>
      <c r="F48" s="85">
        <v>35</v>
      </c>
      <c r="G48" s="5">
        <f>COUNTIF(Paper2!J41:U41,"Completed")</f>
        <v>0</v>
      </c>
      <c r="H48" s="5">
        <v>35</v>
      </c>
      <c r="I48" s="5" t="s">
        <v>129</v>
      </c>
      <c r="J48" s="5" t="s">
        <v>221</v>
      </c>
    </row>
    <row r="49" spans="3:10" x14ac:dyDescent="0.25">
      <c r="C49" s="9">
        <v>45354</v>
      </c>
      <c r="F49" s="85">
        <v>36</v>
      </c>
      <c r="G49" s="5">
        <f>COUNTIF(Paper2!J42:U42,"Completed")</f>
        <v>0</v>
      </c>
      <c r="H49" s="5">
        <v>36</v>
      </c>
      <c r="I49" s="5" t="s">
        <v>130</v>
      </c>
      <c r="J49" s="5" t="s">
        <v>221</v>
      </c>
    </row>
    <row r="50" spans="3:10" x14ac:dyDescent="0.25">
      <c r="C50" s="9">
        <v>45355</v>
      </c>
      <c r="F50" s="85">
        <v>37</v>
      </c>
      <c r="G50" s="5">
        <f>COUNTIF(Paper2!J43:U43,"Completed")</f>
        <v>0</v>
      </c>
      <c r="H50" s="5">
        <v>37</v>
      </c>
      <c r="I50" s="5" t="s">
        <v>131</v>
      </c>
      <c r="J50" s="5" t="s">
        <v>221</v>
      </c>
    </row>
    <row r="51" spans="3:10" x14ac:dyDescent="0.25">
      <c r="C51" s="9">
        <v>45356</v>
      </c>
      <c r="F51" s="85">
        <v>38</v>
      </c>
      <c r="G51" s="5">
        <f>COUNTIF(Paper2!J44:U44,"Completed")</f>
        <v>0</v>
      </c>
      <c r="H51" s="5">
        <v>38</v>
      </c>
      <c r="I51" s="5" t="s">
        <v>132</v>
      </c>
      <c r="J51" s="5" t="s">
        <v>221</v>
      </c>
    </row>
    <row r="52" spans="3:10" x14ac:dyDescent="0.25">
      <c r="C52" s="9">
        <v>45357</v>
      </c>
      <c r="F52" s="85">
        <v>39</v>
      </c>
      <c r="G52" s="5">
        <f>COUNTIF(Paper2!J45:U45,"Completed")</f>
        <v>0</v>
      </c>
      <c r="H52" s="5">
        <v>39</v>
      </c>
      <c r="I52" s="5" t="s">
        <v>133</v>
      </c>
      <c r="J52" s="5" t="s">
        <v>221</v>
      </c>
    </row>
    <row r="53" spans="3:10" x14ac:dyDescent="0.25">
      <c r="C53" s="9">
        <v>45358</v>
      </c>
      <c r="F53" s="85">
        <v>40</v>
      </c>
      <c r="G53" s="5">
        <f>COUNTIF(Paper2!J46:U46,"Completed")</f>
        <v>0</v>
      </c>
      <c r="H53" s="5">
        <v>40</v>
      </c>
      <c r="I53" s="5" t="s">
        <v>134</v>
      </c>
      <c r="J53" s="5" t="s">
        <v>221</v>
      </c>
    </row>
    <row r="54" spans="3:10" x14ac:dyDescent="0.25">
      <c r="C54" s="9">
        <v>45359</v>
      </c>
      <c r="F54" s="85">
        <v>41</v>
      </c>
      <c r="G54" s="5">
        <f>COUNTIF(Paper2!J47:U47,"Completed")</f>
        <v>0</v>
      </c>
      <c r="H54" s="5">
        <v>41</v>
      </c>
      <c r="I54" s="5" t="s">
        <v>135</v>
      </c>
      <c r="J54" s="5" t="s">
        <v>221</v>
      </c>
    </row>
    <row r="55" spans="3:10" x14ac:dyDescent="0.25">
      <c r="C55" s="9">
        <v>45360</v>
      </c>
      <c r="F55" s="85">
        <v>42</v>
      </c>
      <c r="G55" s="5">
        <f>COUNTIF(Paper2!J48:U48,"Completed")</f>
        <v>0</v>
      </c>
      <c r="H55" s="5">
        <v>42</v>
      </c>
      <c r="I55" s="5" t="s">
        <v>136</v>
      </c>
      <c r="J55" s="5" t="s">
        <v>221</v>
      </c>
    </row>
    <row r="56" spans="3:10" x14ac:dyDescent="0.25">
      <c r="C56" s="9">
        <v>45361</v>
      </c>
      <c r="F56" s="85">
        <v>43</v>
      </c>
      <c r="G56" s="5">
        <f>COUNTIF(Paper2!J49:U49,"Completed")</f>
        <v>0</v>
      </c>
      <c r="H56" s="5">
        <v>43</v>
      </c>
      <c r="I56" s="5" t="s">
        <v>137</v>
      </c>
      <c r="J56" s="5" t="s">
        <v>221</v>
      </c>
    </row>
    <row r="57" spans="3:10" x14ac:dyDescent="0.25">
      <c r="C57" s="9">
        <v>45362</v>
      </c>
      <c r="F57" s="85">
        <v>44</v>
      </c>
      <c r="G57" s="5">
        <f>COUNTIF(Paper2!J50:U50,"Completed")</f>
        <v>0</v>
      </c>
      <c r="H57" s="5">
        <v>44</v>
      </c>
      <c r="I57" s="5" t="s">
        <v>138</v>
      </c>
      <c r="J57" s="5" t="s">
        <v>221</v>
      </c>
    </row>
    <row r="58" spans="3:10" x14ac:dyDescent="0.25">
      <c r="C58" s="9">
        <v>45363</v>
      </c>
      <c r="F58" s="85">
        <v>45</v>
      </c>
      <c r="G58" s="5">
        <f>COUNTIF(Paper2!J51:U51,"Completed")</f>
        <v>0</v>
      </c>
      <c r="H58" s="5">
        <v>45</v>
      </c>
      <c r="I58" s="5" t="s">
        <v>190</v>
      </c>
      <c r="J58" s="5" t="s">
        <v>221</v>
      </c>
    </row>
    <row r="59" spans="3:10" x14ac:dyDescent="0.25">
      <c r="C59" s="9">
        <v>45364</v>
      </c>
      <c r="F59" s="85">
        <v>46</v>
      </c>
      <c r="G59" s="5">
        <f>COUNTIF(Paper2!J52:U52,"Completed")</f>
        <v>0</v>
      </c>
      <c r="H59" s="5">
        <v>46</v>
      </c>
      <c r="I59" s="5" t="s">
        <v>191</v>
      </c>
      <c r="J59" s="5" t="s">
        <v>221</v>
      </c>
    </row>
    <row r="60" spans="3:10" x14ac:dyDescent="0.25">
      <c r="C60" s="9">
        <v>45365</v>
      </c>
      <c r="F60" s="85">
        <v>47</v>
      </c>
      <c r="G60" s="5">
        <f>COUNTIF(Paper2!J53:U53,"Completed")</f>
        <v>0</v>
      </c>
      <c r="H60" s="5">
        <v>47</v>
      </c>
      <c r="I60" s="5" t="s">
        <v>139</v>
      </c>
      <c r="J60" s="5" t="s">
        <v>221</v>
      </c>
    </row>
    <row r="61" spans="3:10" x14ac:dyDescent="0.25">
      <c r="C61" s="9">
        <v>45366</v>
      </c>
      <c r="F61" s="85">
        <v>48</v>
      </c>
      <c r="G61" s="5">
        <f>COUNTIF(Paper2!J54:U54,"Completed")</f>
        <v>0</v>
      </c>
      <c r="H61" s="5">
        <v>48</v>
      </c>
      <c r="I61" s="5" t="s">
        <v>140</v>
      </c>
      <c r="J61" s="5" t="s">
        <v>221</v>
      </c>
    </row>
    <row r="62" spans="3:10" x14ac:dyDescent="0.25">
      <c r="C62" s="9">
        <v>45367</v>
      </c>
      <c r="F62" s="85">
        <v>49</v>
      </c>
      <c r="G62" s="5">
        <f>COUNTIF(Paper2!J55:U55,"Completed")</f>
        <v>0</v>
      </c>
      <c r="H62" s="5">
        <v>49</v>
      </c>
      <c r="I62" s="5" t="s">
        <v>192</v>
      </c>
      <c r="J62" s="5" t="s">
        <v>221</v>
      </c>
    </row>
    <row r="63" spans="3:10" x14ac:dyDescent="0.25">
      <c r="C63" s="9">
        <v>45368</v>
      </c>
      <c r="F63" s="85">
        <v>50</v>
      </c>
      <c r="G63" s="5">
        <f>COUNTIF(Paper2!J56:U56,"Completed")</f>
        <v>0</v>
      </c>
      <c r="H63" s="5">
        <v>50</v>
      </c>
      <c r="I63" s="5" t="s">
        <v>193</v>
      </c>
      <c r="J63" s="5" t="s">
        <v>221</v>
      </c>
    </row>
    <row r="64" spans="3:10" x14ac:dyDescent="0.25">
      <c r="C64" s="9">
        <v>45369</v>
      </c>
      <c r="F64" s="85">
        <v>51</v>
      </c>
      <c r="G64" s="5">
        <f>COUNTIF(Paper2!J57:U57,"Completed")</f>
        <v>0</v>
      </c>
      <c r="H64" s="5">
        <v>51</v>
      </c>
      <c r="I64" s="5" t="s">
        <v>194</v>
      </c>
      <c r="J64" s="5" t="s">
        <v>221</v>
      </c>
    </row>
    <row r="65" spans="3:10" x14ac:dyDescent="0.25">
      <c r="C65" s="9">
        <v>45370</v>
      </c>
      <c r="F65" s="85">
        <v>52</v>
      </c>
      <c r="G65" s="5">
        <f>COUNTIF(Paper2!J58:U58,"Completed")</f>
        <v>0</v>
      </c>
      <c r="H65" s="5">
        <v>52</v>
      </c>
      <c r="I65" s="5" t="s">
        <v>195</v>
      </c>
      <c r="J65" s="5" t="s">
        <v>221</v>
      </c>
    </row>
    <row r="66" spans="3:10" x14ac:dyDescent="0.25">
      <c r="C66" s="9">
        <v>45371</v>
      </c>
      <c r="F66" s="85">
        <v>53</v>
      </c>
      <c r="G66" s="5">
        <f>COUNTIF(Paper2!J59:U59,"Completed")</f>
        <v>0</v>
      </c>
      <c r="H66" s="5">
        <v>53</v>
      </c>
      <c r="I66" s="5" t="s">
        <v>196</v>
      </c>
      <c r="J66" s="5" t="s">
        <v>221</v>
      </c>
    </row>
    <row r="67" spans="3:10" x14ac:dyDescent="0.25">
      <c r="C67" s="9">
        <v>45372</v>
      </c>
      <c r="F67" s="85">
        <v>54</v>
      </c>
      <c r="G67" s="5">
        <f>COUNTIF(Paper2!J60:U60,"Completed")</f>
        <v>0</v>
      </c>
      <c r="H67" s="5">
        <v>54</v>
      </c>
      <c r="I67" s="5" t="s">
        <v>197</v>
      </c>
      <c r="J67" s="5" t="s">
        <v>221</v>
      </c>
    </row>
    <row r="68" spans="3:10" x14ac:dyDescent="0.25">
      <c r="C68" s="9">
        <v>45373</v>
      </c>
      <c r="F68" s="85">
        <v>55</v>
      </c>
      <c r="G68" s="5">
        <f>COUNTIF(Paper2!J61:U61,"Completed")</f>
        <v>0</v>
      </c>
      <c r="H68" s="5">
        <v>55</v>
      </c>
      <c r="I68" s="5" t="s">
        <v>141</v>
      </c>
      <c r="J68" s="5" t="s">
        <v>221</v>
      </c>
    </row>
    <row r="69" spans="3:10" x14ac:dyDescent="0.25">
      <c r="C69" s="9">
        <v>45374</v>
      </c>
      <c r="F69" s="85">
        <v>56</v>
      </c>
      <c r="G69" s="5">
        <f>COUNTIF(Paper2!J62:U62,"Completed")</f>
        <v>0</v>
      </c>
      <c r="H69" s="5">
        <v>56</v>
      </c>
      <c r="I69" s="5" t="s">
        <v>198</v>
      </c>
      <c r="J69" s="5" t="s">
        <v>221</v>
      </c>
    </row>
    <row r="70" spans="3:10" x14ac:dyDescent="0.25">
      <c r="C70" s="9">
        <v>45375</v>
      </c>
      <c r="F70" s="85">
        <v>57</v>
      </c>
      <c r="G70" s="5">
        <f>COUNTIF(Paper2!J63:U63,"Completed")</f>
        <v>0</v>
      </c>
      <c r="H70" s="5">
        <v>57</v>
      </c>
      <c r="I70" s="5" t="s">
        <v>199</v>
      </c>
      <c r="J70" s="5" t="s">
        <v>221</v>
      </c>
    </row>
    <row r="71" spans="3:10" x14ac:dyDescent="0.25">
      <c r="C71" s="9">
        <v>45376</v>
      </c>
      <c r="F71" s="85">
        <v>58</v>
      </c>
      <c r="G71" s="5">
        <f>COUNTIF(Paper2!J64:U64,"Completed")</f>
        <v>0</v>
      </c>
      <c r="H71" s="5">
        <v>58</v>
      </c>
      <c r="I71" s="5" t="s">
        <v>200</v>
      </c>
      <c r="J71" s="5" t="s">
        <v>221</v>
      </c>
    </row>
    <row r="72" spans="3:10" x14ac:dyDescent="0.25">
      <c r="C72" s="9">
        <v>45377</v>
      </c>
      <c r="F72" s="85">
        <v>59</v>
      </c>
      <c r="G72" s="5">
        <f>COUNTIF(Paper2!J65:U65,"Completed")</f>
        <v>0</v>
      </c>
      <c r="H72" s="5">
        <v>59</v>
      </c>
      <c r="I72" s="5" t="s">
        <v>142</v>
      </c>
      <c r="J72" s="5" t="s">
        <v>221</v>
      </c>
    </row>
    <row r="73" spans="3:10" x14ac:dyDescent="0.25">
      <c r="C73" s="9">
        <v>45378</v>
      </c>
      <c r="F73" s="85">
        <v>60</v>
      </c>
      <c r="G73" s="5">
        <f>COUNTIF(Paper2!J66:U66,"Completed")</f>
        <v>0</v>
      </c>
      <c r="H73" s="5">
        <v>60</v>
      </c>
      <c r="I73" s="5" t="s">
        <v>143</v>
      </c>
      <c r="J73" s="5" t="s">
        <v>221</v>
      </c>
    </row>
    <row r="74" spans="3:10" x14ac:dyDescent="0.25">
      <c r="C74" s="9">
        <v>45379</v>
      </c>
      <c r="F74" s="85">
        <v>61</v>
      </c>
      <c r="G74" s="5">
        <f>COUNTIF(Paper2!J67:U67,"Completed")</f>
        <v>0</v>
      </c>
      <c r="H74" s="5">
        <v>61</v>
      </c>
      <c r="I74" s="5" t="s">
        <v>144</v>
      </c>
      <c r="J74" s="5" t="s">
        <v>221</v>
      </c>
    </row>
    <row r="75" spans="3:10" x14ac:dyDescent="0.25">
      <c r="C75" s="9">
        <v>45380</v>
      </c>
      <c r="F75" s="85">
        <v>62</v>
      </c>
      <c r="G75" s="5">
        <f>COUNTIF(Paper2!J68:U68,"Completed")</f>
        <v>0</v>
      </c>
      <c r="H75" s="5">
        <v>62</v>
      </c>
      <c r="I75" s="5" t="s">
        <v>145</v>
      </c>
      <c r="J75" s="5" t="s">
        <v>221</v>
      </c>
    </row>
    <row r="76" spans="3:10" x14ac:dyDescent="0.25">
      <c r="C76" s="9">
        <v>45381</v>
      </c>
      <c r="F76" s="85">
        <v>63</v>
      </c>
      <c r="G76" s="5">
        <f>COUNTIF(Paper2!J69:U69,"Completed")</f>
        <v>0</v>
      </c>
      <c r="H76" s="5">
        <v>63</v>
      </c>
      <c r="I76" s="5" t="s">
        <v>146</v>
      </c>
      <c r="J76" s="5" t="s">
        <v>221</v>
      </c>
    </row>
    <row r="77" spans="3:10" x14ac:dyDescent="0.25">
      <c r="C77" s="9">
        <v>45382</v>
      </c>
      <c r="F77" s="85">
        <v>64</v>
      </c>
      <c r="G77" s="5">
        <f>COUNTIF(Paper2!J70:U70,"Completed")</f>
        <v>0</v>
      </c>
      <c r="H77" s="5">
        <v>64</v>
      </c>
      <c r="I77" s="5" t="s">
        <v>147</v>
      </c>
      <c r="J77" s="5" t="s">
        <v>221</v>
      </c>
    </row>
    <row r="78" spans="3:10" x14ac:dyDescent="0.25">
      <c r="C78" s="9">
        <v>45383</v>
      </c>
      <c r="F78" s="85">
        <v>65</v>
      </c>
      <c r="G78" s="5">
        <f>COUNTIF(Paper2!J71:U71,"Completed")</f>
        <v>0</v>
      </c>
      <c r="H78" s="5">
        <v>65</v>
      </c>
      <c r="I78" s="5" t="s">
        <v>148</v>
      </c>
      <c r="J78" s="5" t="s">
        <v>221</v>
      </c>
    </row>
    <row r="79" spans="3:10" x14ac:dyDescent="0.25">
      <c r="C79" s="9">
        <v>45384</v>
      </c>
      <c r="F79" s="85">
        <v>66</v>
      </c>
      <c r="G79" s="5">
        <f>COUNTIF(Paper2!J72:U72,"Completed")</f>
        <v>0</v>
      </c>
      <c r="H79" s="5">
        <v>66</v>
      </c>
      <c r="I79" s="5" t="s">
        <v>149</v>
      </c>
      <c r="J79" s="5" t="s">
        <v>221</v>
      </c>
    </row>
    <row r="80" spans="3:10" x14ac:dyDescent="0.25">
      <c r="C80" s="9">
        <v>45385</v>
      </c>
      <c r="F80" s="85">
        <v>67</v>
      </c>
      <c r="G80" s="5">
        <f>COUNTIF(Paper2!J73:U73,"Completed")</f>
        <v>0</v>
      </c>
      <c r="H80" s="5">
        <v>67</v>
      </c>
      <c r="I80" s="5" t="s">
        <v>150</v>
      </c>
      <c r="J80" s="5" t="s">
        <v>221</v>
      </c>
    </row>
    <row r="81" spans="3:10" x14ac:dyDescent="0.25">
      <c r="C81" s="9">
        <v>45386</v>
      </c>
      <c r="F81" s="85">
        <v>68</v>
      </c>
      <c r="G81" s="5">
        <f>COUNTIF(Paper2!J74:U74,"Completed")</f>
        <v>0</v>
      </c>
      <c r="H81" s="5">
        <v>68</v>
      </c>
      <c r="I81" s="5" t="s">
        <v>151</v>
      </c>
      <c r="J81" s="5" t="s">
        <v>221</v>
      </c>
    </row>
    <row r="82" spans="3:10" x14ac:dyDescent="0.25">
      <c r="C82" s="9">
        <v>45387</v>
      </c>
      <c r="F82" s="85">
        <v>69</v>
      </c>
      <c r="G82" s="5">
        <f>COUNTIF(Paper2!J75:U75,"Completed")</f>
        <v>0</v>
      </c>
      <c r="H82" s="5">
        <v>69</v>
      </c>
      <c r="I82" s="5" t="s">
        <v>152</v>
      </c>
      <c r="J82" s="5" t="s">
        <v>221</v>
      </c>
    </row>
    <row r="83" spans="3:10" x14ac:dyDescent="0.25">
      <c r="C83" s="9">
        <v>45388</v>
      </c>
      <c r="F83" s="85">
        <v>70</v>
      </c>
      <c r="G83" s="5">
        <f>COUNTIF(Paper2!J76:U76,"Completed")</f>
        <v>0</v>
      </c>
      <c r="H83" s="5">
        <v>70</v>
      </c>
      <c r="I83" s="5" t="s">
        <v>153</v>
      </c>
      <c r="J83" s="5" t="s">
        <v>221</v>
      </c>
    </row>
    <row r="84" spans="3:10" x14ac:dyDescent="0.25">
      <c r="C84" s="9">
        <v>45389</v>
      </c>
      <c r="F84" s="85">
        <v>71</v>
      </c>
      <c r="G84" s="5">
        <f>COUNTIF(Paper2!J77:U77,"Completed")</f>
        <v>0</v>
      </c>
      <c r="H84" s="5">
        <v>71</v>
      </c>
      <c r="I84" s="5" t="s">
        <v>154</v>
      </c>
      <c r="J84" s="5" t="s">
        <v>221</v>
      </c>
    </row>
    <row r="85" spans="3:10" x14ac:dyDescent="0.25">
      <c r="C85" s="9">
        <v>45390</v>
      </c>
      <c r="F85" s="85">
        <v>72</v>
      </c>
      <c r="G85" s="5">
        <f>COUNTIF(Paper2!J78:U78,"Completed")</f>
        <v>0</v>
      </c>
      <c r="H85" s="5">
        <v>72</v>
      </c>
      <c r="I85" s="5" t="s">
        <v>155</v>
      </c>
      <c r="J85" s="5" t="s">
        <v>221</v>
      </c>
    </row>
    <row r="86" spans="3:10" x14ac:dyDescent="0.25">
      <c r="C86" s="9">
        <v>45391</v>
      </c>
      <c r="F86" s="85">
        <v>73</v>
      </c>
      <c r="G86" s="5">
        <f>COUNTIF(Paper2!J79:U79,"Completed")</f>
        <v>0</v>
      </c>
      <c r="H86" s="5">
        <v>73</v>
      </c>
      <c r="I86" s="5" t="s">
        <v>156</v>
      </c>
      <c r="J86" s="5" t="s">
        <v>221</v>
      </c>
    </row>
    <row r="87" spans="3:10" x14ac:dyDescent="0.25">
      <c r="C87" s="9">
        <v>45392</v>
      </c>
      <c r="F87" s="85">
        <v>74</v>
      </c>
      <c r="G87" s="5">
        <f>COUNTIF(Paper2!J80:U80,"Completed")</f>
        <v>0</v>
      </c>
      <c r="H87" s="5">
        <v>74</v>
      </c>
      <c r="I87" s="5" t="s">
        <v>157</v>
      </c>
      <c r="J87" s="5" t="s">
        <v>221</v>
      </c>
    </row>
    <row r="88" spans="3:10" x14ac:dyDescent="0.25">
      <c r="C88" s="9">
        <v>45393</v>
      </c>
      <c r="F88" s="85">
        <v>75</v>
      </c>
      <c r="G88" s="5">
        <f>COUNTIF(Paper2!J81:U81,"Completed")</f>
        <v>0</v>
      </c>
      <c r="H88" s="5">
        <v>75</v>
      </c>
      <c r="I88" s="5" t="s">
        <v>201</v>
      </c>
      <c r="J88" s="5" t="s">
        <v>221</v>
      </c>
    </row>
    <row r="89" spans="3:10" x14ac:dyDescent="0.25">
      <c r="C89" s="9">
        <v>45394</v>
      </c>
      <c r="F89" s="85">
        <v>76</v>
      </c>
      <c r="G89" s="5">
        <f>COUNTIF(Paper2!J82:U82,"Completed")</f>
        <v>0</v>
      </c>
      <c r="H89" s="5">
        <v>76</v>
      </c>
      <c r="I89" s="5" t="s">
        <v>158</v>
      </c>
      <c r="J89" s="5" t="s">
        <v>221</v>
      </c>
    </row>
    <row r="90" spans="3:10" x14ac:dyDescent="0.25">
      <c r="C90" s="9">
        <v>45395</v>
      </c>
      <c r="F90" s="85">
        <v>77</v>
      </c>
      <c r="G90" s="5">
        <f>COUNTIF(Paper2!J83:U83,"Completed")</f>
        <v>0</v>
      </c>
      <c r="H90" s="5">
        <v>77</v>
      </c>
      <c r="I90" s="5" t="s">
        <v>159</v>
      </c>
      <c r="J90" s="5" t="s">
        <v>221</v>
      </c>
    </row>
    <row r="91" spans="3:10" x14ac:dyDescent="0.25">
      <c r="C91" s="9">
        <v>45396</v>
      </c>
      <c r="F91" s="85">
        <v>78</v>
      </c>
      <c r="G91" s="5">
        <f>COUNTIF(Paper2!J84:U84,"Completed")</f>
        <v>0</v>
      </c>
      <c r="H91" s="5">
        <v>78</v>
      </c>
      <c r="I91" s="5" t="s">
        <v>160</v>
      </c>
      <c r="J91" s="5" t="s">
        <v>221</v>
      </c>
    </row>
    <row r="92" spans="3:10" x14ac:dyDescent="0.25">
      <c r="C92" s="9">
        <v>45397</v>
      </c>
      <c r="F92" s="85">
        <v>79</v>
      </c>
      <c r="G92" s="5">
        <f>COUNTIF(Paper2!J85:U85,"Completed")</f>
        <v>0</v>
      </c>
      <c r="H92" s="5">
        <v>79</v>
      </c>
      <c r="I92" s="5" t="s">
        <v>161</v>
      </c>
      <c r="J92" s="5" t="s">
        <v>221</v>
      </c>
    </row>
    <row r="93" spans="3:10" x14ac:dyDescent="0.25">
      <c r="C93" s="9">
        <v>45398</v>
      </c>
      <c r="F93" s="85">
        <v>80</v>
      </c>
      <c r="G93" s="5">
        <f>COUNTIF(Paper2!J86:U86,"Completed")</f>
        <v>0</v>
      </c>
      <c r="H93" s="5">
        <v>80</v>
      </c>
      <c r="I93" s="5" t="s">
        <v>162</v>
      </c>
      <c r="J93" s="5" t="s">
        <v>221</v>
      </c>
    </row>
    <row r="94" spans="3:10" x14ac:dyDescent="0.25">
      <c r="C94" s="9">
        <v>45399</v>
      </c>
      <c r="F94" s="85">
        <v>81</v>
      </c>
      <c r="G94" s="5">
        <f>COUNTIF(Paper2!J87:U87,"Completed")</f>
        <v>0</v>
      </c>
      <c r="H94" s="5">
        <v>81</v>
      </c>
      <c r="I94" s="5" t="s">
        <v>163</v>
      </c>
      <c r="J94" s="5" t="s">
        <v>221</v>
      </c>
    </row>
    <row r="95" spans="3:10" x14ac:dyDescent="0.25">
      <c r="C95" s="9">
        <v>45400</v>
      </c>
      <c r="F95" s="85">
        <v>82</v>
      </c>
      <c r="G95" s="5">
        <f>COUNTIF(Paper2!J88:U88,"Completed")</f>
        <v>0</v>
      </c>
      <c r="H95" s="5">
        <v>82</v>
      </c>
      <c r="I95" s="5" t="s">
        <v>164</v>
      </c>
      <c r="J95" s="5" t="s">
        <v>221</v>
      </c>
    </row>
    <row r="96" spans="3:10" x14ac:dyDescent="0.25">
      <c r="C96" s="9">
        <v>45401</v>
      </c>
      <c r="F96" s="85">
        <v>83</v>
      </c>
      <c r="G96" s="5">
        <f>COUNTIF(Paper2!J89:U89,"Completed")</f>
        <v>0</v>
      </c>
      <c r="H96" s="5">
        <v>83</v>
      </c>
      <c r="I96" s="5" t="s">
        <v>165</v>
      </c>
      <c r="J96" s="5" t="s">
        <v>221</v>
      </c>
    </row>
    <row r="97" spans="3:10" x14ac:dyDescent="0.25">
      <c r="C97" s="9">
        <v>45402</v>
      </c>
      <c r="F97" s="85">
        <v>84</v>
      </c>
      <c r="G97" s="5">
        <f>COUNTIF(Paper2!J90:U90,"Completed")</f>
        <v>0</v>
      </c>
      <c r="H97" s="5">
        <v>84</v>
      </c>
      <c r="I97" s="5" t="s">
        <v>166</v>
      </c>
      <c r="J97" s="5" t="s">
        <v>221</v>
      </c>
    </row>
    <row r="98" spans="3:10" x14ac:dyDescent="0.25">
      <c r="C98" s="9">
        <v>45403</v>
      </c>
      <c r="F98" s="85">
        <v>85</v>
      </c>
      <c r="G98" s="5">
        <f>COUNTIF(Paper2!J91:U91,"Completed")</f>
        <v>0</v>
      </c>
      <c r="H98" s="5">
        <v>85</v>
      </c>
      <c r="I98" s="5" t="s">
        <v>167</v>
      </c>
      <c r="J98" s="5" t="s">
        <v>221</v>
      </c>
    </row>
    <row r="99" spans="3:10" x14ac:dyDescent="0.25">
      <c r="C99" s="9">
        <v>45404</v>
      </c>
      <c r="F99" s="85">
        <v>86</v>
      </c>
      <c r="G99" s="5">
        <f>COUNTIF(Paper2!J92:U92,"Completed")</f>
        <v>0</v>
      </c>
      <c r="H99" s="5">
        <v>86</v>
      </c>
      <c r="I99" s="5" t="s">
        <v>168</v>
      </c>
      <c r="J99" s="5" t="s">
        <v>221</v>
      </c>
    </row>
    <row r="100" spans="3:10" x14ac:dyDescent="0.25">
      <c r="C100" s="9">
        <v>45405</v>
      </c>
      <c r="F100" s="85">
        <v>87</v>
      </c>
      <c r="G100" s="5">
        <f>COUNTIF(Paper2!J93:U93,"Completed")</f>
        <v>0</v>
      </c>
      <c r="H100" s="5">
        <v>87</v>
      </c>
      <c r="I100" s="5" t="s">
        <v>169</v>
      </c>
      <c r="J100" s="5" t="s">
        <v>221</v>
      </c>
    </row>
    <row r="101" spans="3:10" x14ac:dyDescent="0.25">
      <c r="C101" s="9">
        <v>45406</v>
      </c>
      <c r="F101" s="85">
        <v>88</v>
      </c>
      <c r="G101" s="5">
        <f>COUNTIF(Paper2!J94:U94,"Completed")</f>
        <v>0</v>
      </c>
      <c r="H101" s="5">
        <v>88</v>
      </c>
      <c r="I101" s="5" t="s">
        <v>170</v>
      </c>
      <c r="J101" s="5" t="s">
        <v>221</v>
      </c>
    </row>
    <row r="102" spans="3:10" x14ac:dyDescent="0.25">
      <c r="C102" s="9">
        <v>45407</v>
      </c>
      <c r="F102" s="85">
        <v>89</v>
      </c>
      <c r="G102" s="5">
        <f>COUNTIF(Paper2!J95:U95,"Completed")</f>
        <v>0</v>
      </c>
      <c r="H102" s="5">
        <v>89</v>
      </c>
      <c r="I102" s="5" t="s">
        <v>171</v>
      </c>
      <c r="J102" s="5" t="s">
        <v>221</v>
      </c>
    </row>
    <row r="103" spans="3:10" x14ac:dyDescent="0.25">
      <c r="C103" s="9">
        <v>45408</v>
      </c>
      <c r="F103" s="85">
        <v>90</v>
      </c>
      <c r="G103" s="5">
        <f>COUNTIF(Paper2!J96:U96,"Completed")</f>
        <v>0</v>
      </c>
      <c r="H103" s="5">
        <v>90</v>
      </c>
      <c r="I103" s="5" t="s">
        <v>172</v>
      </c>
      <c r="J103" s="5" t="s">
        <v>221</v>
      </c>
    </row>
    <row r="104" spans="3:10" x14ac:dyDescent="0.25">
      <c r="C104" s="9">
        <v>45409</v>
      </c>
      <c r="F104" s="85">
        <v>91</v>
      </c>
      <c r="G104" s="5">
        <f>COUNTIF(Paper2!J97:U97,"Completed")</f>
        <v>0</v>
      </c>
      <c r="H104" s="5">
        <v>91</v>
      </c>
      <c r="I104" s="5" t="s">
        <v>173</v>
      </c>
      <c r="J104" s="5" t="s">
        <v>221</v>
      </c>
    </row>
    <row r="105" spans="3:10" x14ac:dyDescent="0.25">
      <c r="C105" s="9">
        <v>45410</v>
      </c>
      <c r="F105" s="85">
        <v>92</v>
      </c>
      <c r="G105" s="5">
        <f>COUNTIF(Paper2!J98:U98,"Completed")</f>
        <v>0</v>
      </c>
      <c r="H105" s="5">
        <v>92</v>
      </c>
      <c r="I105" s="5" t="s">
        <v>174</v>
      </c>
      <c r="J105" s="5" t="s">
        <v>221</v>
      </c>
    </row>
    <row r="106" spans="3:10" x14ac:dyDescent="0.25">
      <c r="C106" s="9">
        <v>45411</v>
      </c>
      <c r="F106" s="85">
        <v>93</v>
      </c>
      <c r="G106" s="5">
        <f>COUNTIF(Paper2!J99:U99,"Completed")</f>
        <v>0</v>
      </c>
      <c r="H106" s="5">
        <v>93</v>
      </c>
      <c r="I106" s="5" t="s">
        <v>175</v>
      </c>
      <c r="J106" s="5" t="s">
        <v>221</v>
      </c>
    </row>
    <row r="107" spans="3:10" x14ac:dyDescent="0.25">
      <c r="C107" s="9">
        <v>45412</v>
      </c>
      <c r="F107" s="85">
        <v>94</v>
      </c>
      <c r="G107" s="5">
        <f>COUNTIF(Paper2!J100:U100,"Completed")</f>
        <v>0</v>
      </c>
      <c r="H107" s="5">
        <v>94</v>
      </c>
      <c r="I107" s="5" t="s">
        <v>176</v>
      </c>
      <c r="J107" s="5" t="s">
        <v>221</v>
      </c>
    </row>
    <row r="108" spans="3:10" x14ac:dyDescent="0.25">
      <c r="C108" s="9">
        <v>45413</v>
      </c>
      <c r="F108" s="85">
        <v>95</v>
      </c>
      <c r="G108" s="5">
        <f>COUNTIF(Paper2!J101:U101,"Completed")</f>
        <v>0</v>
      </c>
      <c r="H108" s="5">
        <v>95</v>
      </c>
      <c r="I108" s="5" t="s">
        <v>177</v>
      </c>
      <c r="J108" s="5" t="s">
        <v>221</v>
      </c>
    </row>
    <row r="109" spans="3:10" x14ac:dyDescent="0.25">
      <c r="C109" s="9">
        <v>45414</v>
      </c>
      <c r="F109" s="85">
        <v>96</v>
      </c>
      <c r="G109" s="5">
        <f>COUNTIF(Paper2!J102:U102,"Completed")</f>
        <v>0</v>
      </c>
      <c r="H109" s="5">
        <v>96</v>
      </c>
      <c r="I109" s="5" t="s">
        <v>178</v>
      </c>
      <c r="J109" s="5" t="s">
        <v>221</v>
      </c>
    </row>
    <row r="110" spans="3:10" x14ac:dyDescent="0.25">
      <c r="C110" s="9">
        <v>45415</v>
      </c>
      <c r="F110" s="85">
        <v>97</v>
      </c>
      <c r="G110" s="5">
        <f>COUNTIF(Paper2!J103:U103,"Completed")</f>
        <v>0</v>
      </c>
      <c r="H110" s="5">
        <v>97</v>
      </c>
      <c r="I110" s="5" t="s">
        <v>179</v>
      </c>
      <c r="J110" s="5" t="s">
        <v>221</v>
      </c>
    </row>
    <row r="111" spans="3:10" x14ac:dyDescent="0.25">
      <c r="C111" s="9">
        <v>45416</v>
      </c>
      <c r="F111" s="85">
        <v>98</v>
      </c>
      <c r="G111" s="5">
        <f>COUNTIF(Paper2!J104:U104,"Completed")</f>
        <v>0</v>
      </c>
      <c r="H111" s="5">
        <v>98</v>
      </c>
      <c r="I111" s="5" t="s">
        <v>180</v>
      </c>
      <c r="J111" s="5" t="s">
        <v>221</v>
      </c>
    </row>
    <row r="112" spans="3:10" x14ac:dyDescent="0.25">
      <c r="C112" s="9">
        <v>45417</v>
      </c>
      <c r="F112" s="85">
        <v>99</v>
      </c>
      <c r="G112" s="5">
        <f>COUNTIF(Paper2!J105:U105,"Completed")</f>
        <v>0</v>
      </c>
      <c r="H112" s="5">
        <v>99</v>
      </c>
      <c r="I112" s="5" t="s">
        <v>181</v>
      </c>
      <c r="J112" s="5" t="s">
        <v>221</v>
      </c>
    </row>
    <row r="113" spans="3:10" x14ac:dyDescent="0.25">
      <c r="C113" s="9">
        <v>45418</v>
      </c>
      <c r="F113" s="85">
        <v>100</v>
      </c>
      <c r="G113" s="5">
        <f>COUNTIF(Paper2!J106:U106,"Completed")</f>
        <v>0</v>
      </c>
      <c r="H113" s="5">
        <v>100</v>
      </c>
      <c r="I113" s="5" t="s">
        <v>182</v>
      </c>
      <c r="J113" s="5" t="s">
        <v>221</v>
      </c>
    </row>
    <row r="114" spans="3:10" x14ac:dyDescent="0.25">
      <c r="C114" s="9">
        <v>45419</v>
      </c>
      <c r="F114" s="85">
        <v>101</v>
      </c>
      <c r="G114" s="5">
        <f>COUNTIF(Paper2!J107:U107,"Completed")</f>
        <v>0</v>
      </c>
      <c r="H114" s="5">
        <v>101</v>
      </c>
      <c r="I114" s="5" t="s">
        <v>183</v>
      </c>
      <c r="J114" s="5" t="s">
        <v>221</v>
      </c>
    </row>
    <row r="115" spans="3:10" x14ac:dyDescent="0.25">
      <c r="C115" s="9">
        <v>45420</v>
      </c>
      <c r="F115" s="85">
        <v>102</v>
      </c>
      <c r="G115" s="5">
        <f>COUNTIF(Paper2!J108:U108,"Completed")</f>
        <v>0</v>
      </c>
      <c r="H115" s="5">
        <v>102</v>
      </c>
      <c r="I115" s="5" t="s">
        <v>184</v>
      </c>
      <c r="J115" s="5" t="s">
        <v>221</v>
      </c>
    </row>
    <row r="116" spans="3:10" x14ac:dyDescent="0.25">
      <c r="C116" s="9">
        <v>45421</v>
      </c>
    </row>
    <row r="117" spans="3:10" x14ac:dyDescent="0.25">
      <c r="C117" s="9">
        <v>45422</v>
      </c>
    </row>
    <row r="118" spans="3:10" x14ac:dyDescent="0.25">
      <c r="C118" s="9">
        <v>45423</v>
      </c>
    </row>
    <row r="119" spans="3:10" x14ac:dyDescent="0.25">
      <c r="C119" s="9">
        <v>45424</v>
      </c>
    </row>
    <row r="120" spans="3:10" x14ac:dyDescent="0.25">
      <c r="C120" s="9">
        <v>45425</v>
      </c>
    </row>
    <row r="121" spans="3:10" x14ac:dyDescent="0.25">
      <c r="C121" s="9">
        <v>45426</v>
      </c>
    </row>
    <row r="122" spans="3:10" x14ac:dyDescent="0.25">
      <c r="C122" s="9">
        <v>45427</v>
      </c>
    </row>
    <row r="123" spans="3:10" x14ac:dyDescent="0.25">
      <c r="C123" s="9">
        <v>45428</v>
      </c>
    </row>
    <row r="124" spans="3:10" x14ac:dyDescent="0.25">
      <c r="C124" s="9">
        <v>45429</v>
      </c>
    </row>
    <row r="125" spans="3:10" x14ac:dyDescent="0.25">
      <c r="C125" s="9">
        <v>45430</v>
      </c>
    </row>
    <row r="126" spans="3:10" x14ac:dyDescent="0.25">
      <c r="C126" s="9">
        <v>45431</v>
      </c>
    </row>
    <row r="127" spans="3:10" x14ac:dyDescent="0.25">
      <c r="C127" s="9">
        <v>45432</v>
      </c>
    </row>
    <row r="128" spans="3:10" x14ac:dyDescent="0.25">
      <c r="C128" s="9">
        <v>45433</v>
      </c>
    </row>
    <row r="129" spans="3:3" x14ac:dyDescent="0.25">
      <c r="C129" s="9">
        <v>45434</v>
      </c>
    </row>
    <row r="130" spans="3:3" x14ac:dyDescent="0.25">
      <c r="C130" s="9">
        <v>45435</v>
      </c>
    </row>
    <row r="131" spans="3:3" x14ac:dyDescent="0.25">
      <c r="C131" s="9">
        <v>45436</v>
      </c>
    </row>
    <row r="132" spans="3:3" x14ac:dyDescent="0.25">
      <c r="C132" s="9">
        <v>45437</v>
      </c>
    </row>
    <row r="133" spans="3:3" x14ac:dyDescent="0.25">
      <c r="C133" s="9">
        <v>45438</v>
      </c>
    </row>
    <row r="134" spans="3:3" x14ac:dyDescent="0.25">
      <c r="C134" s="9">
        <v>45439</v>
      </c>
    </row>
    <row r="135" spans="3:3" x14ac:dyDescent="0.25">
      <c r="C135" s="9">
        <v>45440</v>
      </c>
    </row>
    <row r="136" spans="3:3" x14ac:dyDescent="0.25">
      <c r="C136" s="9">
        <v>45441</v>
      </c>
    </row>
    <row r="137" spans="3:3" x14ac:dyDescent="0.25">
      <c r="C137" s="9">
        <v>45442</v>
      </c>
    </row>
    <row r="138" spans="3:3" x14ac:dyDescent="0.25">
      <c r="C138" s="9">
        <v>45443</v>
      </c>
    </row>
    <row r="139" spans="3:3" x14ac:dyDescent="0.25">
      <c r="C139" s="9">
        <v>45444</v>
      </c>
    </row>
    <row r="140" spans="3:3" x14ac:dyDescent="0.25">
      <c r="C140" s="9">
        <v>45445</v>
      </c>
    </row>
    <row r="141" spans="3:3" x14ac:dyDescent="0.25">
      <c r="C141" s="9">
        <v>45446</v>
      </c>
    </row>
    <row r="142" spans="3:3" x14ac:dyDescent="0.25">
      <c r="C142" s="9">
        <v>45447</v>
      </c>
    </row>
    <row r="143" spans="3:3" x14ac:dyDescent="0.25">
      <c r="C143" s="9">
        <v>45448</v>
      </c>
    </row>
    <row r="144" spans="3:3" x14ac:dyDescent="0.25">
      <c r="C144" s="9">
        <v>45449</v>
      </c>
    </row>
    <row r="145" spans="3:3" x14ac:dyDescent="0.25">
      <c r="C145" s="9">
        <v>45450</v>
      </c>
    </row>
    <row r="146" spans="3:3" x14ac:dyDescent="0.25">
      <c r="C146" s="9">
        <v>45451</v>
      </c>
    </row>
    <row r="147" spans="3:3" x14ac:dyDescent="0.25">
      <c r="C147" s="9">
        <v>45452</v>
      </c>
    </row>
    <row r="148" spans="3:3" x14ac:dyDescent="0.25">
      <c r="C148" s="9">
        <v>45453</v>
      </c>
    </row>
    <row r="149" spans="3:3" x14ac:dyDescent="0.25">
      <c r="C149" s="9">
        <v>45454</v>
      </c>
    </row>
    <row r="150" spans="3:3" x14ac:dyDescent="0.25">
      <c r="C150" s="9">
        <v>45455</v>
      </c>
    </row>
    <row r="151" spans="3:3" x14ac:dyDescent="0.25">
      <c r="C151" s="9">
        <v>45456</v>
      </c>
    </row>
    <row r="152" spans="3:3" x14ac:dyDescent="0.25">
      <c r="C152" s="9">
        <v>45457</v>
      </c>
    </row>
    <row r="153" spans="3:3" x14ac:dyDescent="0.25">
      <c r="C153" s="9">
        <v>45458</v>
      </c>
    </row>
    <row r="154" spans="3:3" x14ac:dyDescent="0.25">
      <c r="C154" s="9">
        <v>45459</v>
      </c>
    </row>
    <row r="155" spans="3:3" x14ac:dyDescent="0.25">
      <c r="C155" s="9">
        <v>45460</v>
      </c>
    </row>
    <row r="156" spans="3:3" x14ac:dyDescent="0.25">
      <c r="C156" s="9">
        <v>45461</v>
      </c>
    </row>
    <row r="157" spans="3:3" x14ac:dyDescent="0.25">
      <c r="C157" s="9">
        <v>45462</v>
      </c>
    </row>
    <row r="158" spans="3:3" x14ac:dyDescent="0.25">
      <c r="C158" s="9">
        <v>45463</v>
      </c>
    </row>
    <row r="159" spans="3:3" x14ac:dyDescent="0.25">
      <c r="C159" s="9">
        <v>45464</v>
      </c>
    </row>
    <row r="160" spans="3:3" x14ac:dyDescent="0.25">
      <c r="C160" s="9">
        <v>45465</v>
      </c>
    </row>
    <row r="161" spans="3:3" x14ac:dyDescent="0.25">
      <c r="C161" s="9">
        <v>45466</v>
      </c>
    </row>
    <row r="162" spans="3:3" x14ac:dyDescent="0.25">
      <c r="C162" s="9">
        <v>45467</v>
      </c>
    </row>
    <row r="163" spans="3:3" x14ac:dyDescent="0.25">
      <c r="C163" s="9">
        <v>45468</v>
      </c>
    </row>
    <row r="164" spans="3:3" x14ac:dyDescent="0.25">
      <c r="C164" s="9">
        <v>45469</v>
      </c>
    </row>
    <row r="165" spans="3:3" x14ac:dyDescent="0.25">
      <c r="C165" s="9">
        <v>45470</v>
      </c>
    </row>
    <row r="166" spans="3:3" x14ac:dyDescent="0.25">
      <c r="C166" s="9">
        <v>45471</v>
      </c>
    </row>
    <row r="167" spans="3:3" x14ac:dyDescent="0.25">
      <c r="C167" s="9">
        <v>45472</v>
      </c>
    </row>
    <row r="168" spans="3:3" x14ac:dyDescent="0.25">
      <c r="C168" s="9">
        <v>45473</v>
      </c>
    </row>
    <row r="169" spans="3:3" x14ac:dyDescent="0.25">
      <c r="C169" s="9">
        <v>45474</v>
      </c>
    </row>
    <row r="170" spans="3:3" x14ac:dyDescent="0.25">
      <c r="C170" s="9">
        <v>45475</v>
      </c>
    </row>
    <row r="171" spans="3:3" x14ac:dyDescent="0.25">
      <c r="C171" s="9">
        <v>45476</v>
      </c>
    </row>
    <row r="172" spans="3:3" x14ac:dyDescent="0.25">
      <c r="C172" s="9">
        <v>45477</v>
      </c>
    </row>
    <row r="173" spans="3:3" x14ac:dyDescent="0.25">
      <c r="C173" s="9">
        <v>45478</v>
      </c>
    </row>
    <row r="174" spans="3:3" x14ac:dyDescent="0.25">
      <c r="C174" s="9">
        <v>45479</v>
      </c>
    </row>
    <row r="175" spans="3:3" x14ac:dyDescent="0.25">
      <c r="C175" s="9">
        <v>45480</v>
      </c>
    </row>
    <row r="176" spans="3:3" x14ac:dyDescent="0.25">
      <c r="C176" s="9">
        <v>45481</v>
      </c>
    </row>
    <row r="177" spans="3:3" x14ac:dyDescent="0.25">
      <c r="C177" s="9">
        <v>45482</v>
      </c>
    </row>
    <row r="178" spans="3:3" x14ac:dyDescent="0.25">
      <c r="C178" s="9">
        <v>45483</v>
      </c>
    </row>
    <row r="179" spans="3:3" x14ac:dyDescent="0.25">
      <c r="C179" s="9">
        <v>45484</v>
      </c>
    </row>
    <row r="180" spans="3:3" x14ac:dyDescent="0.25">
      <c r="C180" s="9">
        <v>45485</v>
      </c>
    </row>
    <row r="181" spans="3:3" x14ac:dyDescent="0.25">
      <c r="C181" s="9">
        <v>45486</v>
      </c>
    </row>
    <row r="182" spans="3:3" x14ac:dyDescent="0.25">
      <c r="C182" s="9">
        <v>45487</v>
      </c>
    </row>
    <row r="183" spans="3:3" x14ac:dyDescent="0.25">
      <c r="C183" s="9">
        <v>45488</v>
      </c>
    </row>
    <row r="184" spans="3:3" x14ac:dyDescent="0.25">
      <c r="C184" s="9">
        <v>45489</v>
      </c>
    </row>
    <row r="185" spans="3:3" x14ac:dyDescent="0.25">
      <c r="C185" s="9">
        <v>45490</v>
      </c>
    </row>
    <row r="186" spans="3:3" x14ac:dyDescent="0.25">
      <c r="C186" s="9">
        <v>45491</v>
      </c>
    </row>
    <row r="187" spans="3:3" x14ac:dyDescent="0.25">
      <c r="C187" s="9">
        <v>45492</v>
      </c>
    </row>
    <row r="188" spans="3:3" x14ac:dyDescent="0.25">
      <c r="C188" s="9">
        <v>45493</v>
      </c>
    </row>
    <row r="189" spans="3:3" x14ac:dyDescent="0.25">
      <c r="C189" s="9">
        <v>45494</v>
      </c>
    </row>
    <row r="190" spans="3:3" x14ac:dyDescent="0.25">
      <c r="C190" s="9">
        <v>45495</v>
      </c>
    </row>
    <row r="191" spans="3:3" x14ac:dyDescent="0.25">
      <c r="C191" s="9">
        <v>45496</v>
      </c>
    </row>
    <row r="192" spans="3:3" x14ac:dyDescent="0.25">
      <c r="C192" s="9">
        <v>45497</v>
      </c>
    </row>
    <row r="193" spans="3:3" x14ac:dyDescent="0.25">
      <c r="C193" s="9">
        <v>45498</v>
      </c>
    </row>
    <row r="194" spans="3:3" x14ac:dyDescent="0.25">
      <c r="C194" s="9">
        <v>45499</v>
      </c>
    </row>
    <row r="195" spans="3:3" x14ac:dyDescent="0.25">
      <c r="C195" s="9">
        <v>45500</v>
      </c>
    </row>
    <row r="196" spans="3:3" x14ac:dyDescent="0.25">
      <c r="C196" s="9">
        <v>45501</v>
      </c>
    </row>
    <row r="197" spans="3:3" x14ac:dyDescent="0.25">
      <c r="C197" s="9">
        <v>45502</v>
      </c>
    </row>
    <row r="198" spans="3:3" x14ac:dyDescent="0.25">
      <c r="C198" s="9">
        <v>45503</v>
      </c>
    </row>
    <row r="199" spans="3:3" x14ac:dyDescent="0.25">
      <c r="C199" s="9">
        <v>45504</v>
      </c>
    </row>
    <row r="200" spans="3:3" x14ac:dyDescent="0.25">
      <c r="C200" s="9">
        <v>45505</v>
      </c>
    </row>
    <row r="201" spans="3:3" x14ac:dyDescent="0.25">
      <c r="C201" s="9">
        <v>45506</v>
      </c>
    </row>
    <row r="202" spans="3:3" x14ac:dyDescent="0.25">
      <c r="C202" s="9">
        <v>45507</v>
      </c>
    </row>
    <row r="203" spans="3:3" x14ac:dyDescent="0.25">
      <c r="C203" s="9">
        <v>45508</v>
      </c>
    </row>
    <row r="204" spans="3:3" x14ac:dyDescent="0.25">
      <c r="C204" s="9">
        <v>45509</v>
      </c>
    </row>
    <row r="205" spans="3:3" x14ac:dyDescent="0.25">
      <c r="C205" s="9">
        <v>45510</v>
      </c>
    </row>
    <row r="206" spans="3:3" x14ac:dyDescent="0.25">
      <c r="C206" s="9">
        <v>45511</v>
      </c>
    </row>
    <row r="207" spans="3:3" x14ac:dyDescent="0.25">
      <c r="C207" s="9">
        <v>45512</v>
      </c>
    </row>
    <row r="208" spans="3:3" x14ac:dyDescent="0.25">
      <c r="C208" s="9">
        <v>45513</v>
      </c>
    </row>
    <row r="209" spans="3:3" x14ac:dyDescent="0.25">
      <c r="C209" s="9">
        <v>45514</v>
      </c>
    </row>
    <row r="210" spans="3:3" x14ac:dyDescent="0.25">
      <c r="C210" s="9">
        <v>45515</v>
      </c>
    </row>
    <row r="211" spans="3:3" x14ac:dyDescent="0.25">
      <c r="C211" s="9">
        <v>45516</v>
      </c>
    </row>
    <row r="212" spans="3:3" x14ac:dyDescent="0.25">
      <c r="C212" s="9">
        <v>45517</v>
      </c>
    </row>
    <row r="213" spans="3:3" x14ac:dyDescent="0.25">
      <c r="C213" s="9">
        <v>45518</v>
      </c>
    </row>
    <row r="214" spans="3:3" x14ac:dyDescent="0.25">
      <c r="C214" s="9">
        <v>45519</v>
      </c>
    </row>
    <row r="215" spans="3:3" x14ac:dyDescent="0.25">
      <c r="C215" s="9">
        <v>45520</v>
      </c>
    </row>
    <row r="216" spans="3:3" x14ac:dyDescent="0.25">
      <c r="C216" s="9">
        <v>45521</v>
      </c>
    </row>
    <row r="217" spans="3:3" x14ac:dyDescent="0.25">
      <c r="C217" s="9">
        <v>45522</v>
      </c>
    </row>
    <row r="218" spans="3:3" x14ac:dyDescent="0.25">
      <c r="C218" s="9">
        <v>45523</v>
      </c>
    </row>
    <row r="219" spans="3:3" x14ac:dyDescent="0.25">
      <c r="C219" s="9">
        <v>45524</v>
      </c>
    </row>
    <row r="220" spans="3:3" x14ac:dyDescent="0.25">
      <c r="C220" s="9">
        <v>45525</v>
      </c>
    </row>
    <row r="221" spans="3:3" x14ac:dyDescent="0.25">
      <c r="C221" s="9">
        <v>45526</v>
      </c>
    </row>
    <row r="222" spans="3:3" x14ac:dyDescent="0.25">
      <c r="C222" s="9">
        <v>45527</v>
      </c>
    </row>
    <row r="223" spans="3:3" x14ac:dyDescent="0.25">
      <c r="C223" s="9">
        <v>45528</v>
      </c>
    </row>
    <row r="224" spans="3:3" x14ac:dyDescent="0.25">
      <c r="C224" s="9">
        <v>45529</v>
      </c>
    </row>
    <row r="225" spans="3:3" x14ac:dyDescent="0.25">
      <c r="C225" s="9">
        <v>45530</v>
      </c>
    </row>
    <row r="226" spans="3:3" x14ac:dyDescent="0.25">
      <c r="C226" s="9">
        <v>45531</v>
      </c>
    </row>
    <row r="227" spans="3:3" x14ac:dyDescent="0.25">
      <c r="C227" s="9">
        <v>45532</v>
      </c>
    </row>
    <row r="228" spans="3:3" x14ac:dyDescent="0.25">
      <c r="C228" s="9">
        <v>45533</v>
      </c>
    </row>
    <row r="229" spans="3:3" x14ac:dyDescent="0.25">
      <c r="C229" s="9">
        <v>45534</v>
      </c>
    </row>
    <row r="230" spans="3:3" x14ac:dyDescent="0.25">
      <c r="C230" s="9">
        <v>45535</v>
      </c>
    </row>
    <row r="231" spans="3:3" x14ac:dyDescent="0.25">
      <c r="C231" s="9">
        <v>45536</v>
      </c>
    </row>
    <row r="232" spans="3:3" x14ac:dyDescent="0.25">
      <c r="C232" s="9">
        <v>45537</v>
      </c>
    </row>
    <row r="233" spans="3:3" x14ac:dyDescent="0.25">
      <c r="C233" s="9">
        <v>45538</v>
      </c>
    </row>
    <row r="234" spans="3:3" x14ac:dyDescent="0.25">
      <c r="C234" s="9">
        <v>45539</v>
      </c>
    </row>
    <row r="235" spans="3:3" x14ac:dyDescent="0.25">
      <c r="C235" s="9">
        <v>45540</v>
      </c>
    </row>
    <row r="236" spans="3:3" x14ac:dyDescent="0.25">
      <c r="C236" s="9">
        <v>45541</v>
      </c>
    </row>
    <row r="237" spans="3:3" x14ac:dyDescent="0.25">
      <c r="C237" s="9">
        <v>45542</v>
      </c>
    </row>
    <row r="238" spans="3:3" x14ac:dyDescent="0.25">
      <c r="C238" s="9">
        <v>45543</v>
      </c>
    </row>
    <row r="239" spans="3:3" x14ac:dyDescent="0.25">
      <c r="C239" s="9">
        <v>45544</v>
      </c>
    </row>
    <row r="240" spans="3:3" x14ac:dyDescent="0.25">
      <c r="C240" s="9">
        <v>45545</v>
      </c>
    </row>
    <row r="241" spans="3:3" x14ac:dyDescent="0.25">
      <c r="C241" s="9">
        <v>45546</v>
      </c>
    </row>
    <row r="242" spans="3:3" x14ac:dyDescent="0.25">
      <c r="C242" s="9">
        <v>45547</v>
      </c>
    </row>
    <row r="243" spans="3:3" x14ac:dyDescent="0.25">
      <c r="C243" s="9">
        <v>45548</v>
      </c>
    </row>
    <row r="244" spans="3:3" x14ac:dyDescent="0.25">
      <c r="C244" s="9">
        <v>45549</v>
      </c>
    </row>
    <row r="245" spans="3:3" x14ac:dyDescent="0.25">
      <c r="C245" s="9">
        <v>45550</v>
      </c>
    </row>
    <row r="246" spans="3:3" x14ac:dyDescent="0.25">
      <c r="C246" s="9">
        <v>45551</v>
      </c>
    </row>
    <row r="247" spans="3:3" x14ac:dyDescent="0.25">
      <c r="C247" s="9">
        <v>45552</v>
      </c>
    </row>
    <row r="248" spans="3:3" x14ac:dyDescent="0.25">
      <c r="C248" s="9">
        <v>45553</v>
      </c>
    </row>
    <row r="249" spans="3:3" x14ac:dyDescent="0.25">
      <c r="C249" s="9">
        <v>45554</v>
      </c>
    </row>
    <row r="250" spans="3:3" x14ac:dyDescent="0.25">
      <c r="C250" s="9">
        <v>45555</v>
      </c>
    </row>
    <row r="251" spans="3:3" x14ac:dyDescent="0.25">
      <c r="C251" s="9">
        <v>45556</v>
      </c>
    </row>
    <row r="252" spans="3:3" x14ac:dyDescent="0.25">
      <c r="C252" s="9">
        <v>45557</v>
      </c>
    </row>
    <row r="253" spans="3:3" x14ac:dyDescent="0.25">
      <c r="C253" s="9">
        <v>45558</v>
      </c>
    </row>
    <row r="254" spans="3:3" x14ac:dyDescent="0.25">
      <c r="C254" s="9">
        <v>45559</v>
      </c>
    </row>
    <row r="255" spans="3:3" x14ac:dyDescent="0.25">
      <c r="C255" s="9">
        <v>45560</v>
      </c>
    </row>
    <row r="256" spans="3:3" x14ac:dyDescent="0.25">
      <c r="C256" s="9">
        <v>45561</v>
      </c>
    </row>
    <row r="257" spans="3:3" x14ac:dyDescent="0.25">
      <c r="C257" s="9">
        <v>45562</v>
      </c>
    </row>
    <row r="258" spans="3:3" x14ac:dyDescent="0.25">
      <c r="C258" s="9">
        <v>45563</v>
      </c>
    </row>
    <row r="259" spans="3:3" x14ac:dyDescent="0.25">
      <c r="C259" s="9">
        <v>45564</v>
      </c>
    </row>
    <row r="260" spans="3:3" x14ac:dyDescent="0.25">
      <c r="C260" s="9">
        <v>45565</v>
      </c>
    </row>
    <row r="261" spans="3:3" x14ac:dyDescent="0.25">
      <c r="C261" s="9">
        <v>45566</v>
      </c>
    </row>
    <row r="262" spans="3:3" x14ac:dyDescent="0.25">
      <c r="C262" s="9">
        <v>45567</v>
      </c>
    </row>
    <row r="263" spans="3:3" x14ac:dyDescent="0.25">
      <c r="C263" s="9">
        <v>45568</v>
      </c>
    </row>
    <row r="264" spans="3:3" x14ac:dyDescent="0.25">
      <c r="C264" s="9">
        <v>45569</v>
      </c>
    </row>
    <row r="265" spans="3:3" x14ac:dyDescent="0.25">
      <c r="C265" s="9">
        <v>45570</v>
      </c>
    </row>
    <row r="266" spans="3:3" x14ac:dyDescent="0.25">
      <c r="C266" s="9">
        <v>45571</v>
      </c>
    </row>
    <row r="267" spans="3:3" x14ac:dyDescent="0.25">
      <c r="C267" s="9">
        <v>45572</v>
      </c>
    </row>
    <row r="268" spans="3:3" x14ac:dyDescent="0.25">
      <c r="C268" s="9">
        <v>45573</v>
      </c>
    </row>
    <row r="269" spans="3:3" x14ac:dyDescent="0.25">
      <c r="C269" s="9">
        <v>45574</v>
      </c>
    </row>
    <row r="270" spans="3:3" x14ac:dyDescent="0.25">
      <c r="C270" s="9">
        <v>45575</v>
      </c>
    </row>
    <row r="271" spans="3:3" x14ac:dyDescent="0.25">
      <c r="C271" s="9">
        <v>45576</v>
      </c>
    </row>
    <row r="272" spans="3:3" x14ac:dyDescent="0.25">
      <c r="C272" s="9">
        <v>45577</v>
      </c>
    </row>
    <row r="273" spans="3:3" x14ac:dyDescent="0.25">
      <c r="C273" s="9">
        <v>45578</v>
      </c>
    </row>
    <row r="274" spans="3:3" x14ac:dyDescent="0.25">
      <c r="C274" s="9">
        <v>45579</v>
      </c>
    </row>
    <row r="275" spans="3:3" x14ac:dyDescent="0.25">
      <c r="C275" s="9">
        <v>45580</v>
      </c>
    </row>
    <row r="276" spans="3:3" x14ac:dyDescent="0.25">
      <c r="C276" s="9">
        <v>45581</v>
      </c>
    </row>
    <row r="277" spans="3:3" x14ac:dyDescent="0.25">
      <c r="C277" s="9">
        <v>45582</v>
      </c>
    </row>
    <row r="278" spans="3:3" x14ac:dyDescent="0.25">
      <c r="C278" s="9">
        <v>45583</v>
      </c>
    </row>
    <row r="279" spans="3:3" x14ac:dyDescent="0.25">
      <c r="C279" s="9">
        <v>45584</v>
      </c>
    </row>
    <row r="280" spans="3:3" x14ac:dyDescent="0.25">
      <c r="C280" s="9">
        <v>45585</v>
      </c>
    </row>
    <row r="281" spans="3:3" x14ac:dyDescent="0.25">
      <c r="C281" s="9">
        <v>45586</v>
      </c>
    </row>
    <row r="282" spans="3:3" x14ac:dyDescent="0.25">
      <c r="C282" s="9">
        <v>45587</v>
      </c>
    </row>
    <row r="283" spans="3:3" x14ac:dyDescent="0.25">
      <c r="C283" s="9">
        <v>45588</v>
      </c>
    </row>
    <row r="284" spans="3:3" x14ac:dyDescent="0.25">
      <c r="C284" s="9">
        <v>45589</v>
      </c>
    </row>
    <row r="285" spans="3:3" x14ac:dyDescent="0.25">
      <c r="C285" s="9">
        <v>45590</v>
      </c>
    </row>
    <row r="286" spans="3:3" x14ac:dyDescent="0.25">
      <c r="C286" s="9">
        <v>45591</v>
      </c>
    </row>
    <row r="287" spans="3:3" x14ac:dyDescent="0.25">
      <c r="C287" s="9">
        <v>45592</v>
      </c>
    </row>
    <row r="288" spans="3:3" x14ac:dyDescent="0.25">
      <c r="C288" s="9">
        <v>45593</v>
      </c>
    </row>
    <row r="289" spans="3:3" x14ac:dyDescent="0.25">
      <c r="C289" s="9">
        <v>45594</v>
      </c>
    </row>
    <row r="290" spans="3:3" x14ac:dyDescent="0.25">
      <c r="C290" s="9">
        <v>45595</v>
      </c>
    </row>
    <row r="291" spans="3:3" x14ac:dyDescent="0.25">
      <c r="C291" s="9">
        <v>45596</v>
      </c>
    </row>
    <row r="292" spans="3:3" x14ac:dyDescent="0.25">
      <c r="C292" s="9">
        <v>45597</v>
      </c>
    </row>
    <row r="293" spans="3:3" x14ac:dyDescent="0.25">
      <c r="C293" s="9">
        <v>45598</v>
      </c>
    </row>
    <row r="294" spans="3:3" x14ac:dyDescent="0.25">
      <c r="C294" s="9">
        <v>45599</v>
      </c>
    </row>
    <row r="295" spans="3:3" x14ac:dyDescent="0.25">
      <c r="C295" s="9">
        <v>45600</v>
      </c>
    </row>
    <row r="296" spans="3:3" x14ac:dyDescent="0.25">
      <c r="C296" s="9">
        <v>45601</v>
      </c>
    </row>
    <row r="297" spans="3:3" x14ac:dyDescent="0.25">
      <c r="C297" s="9">
        <v>45602</v>
      </c>
    </row>
    <row r="298" spans="3:3" x14ac:dyDescent="0.25">
      <c r="C298" s="9">
        <v>45603</v>
      </c>
    </row>
    <row r="299" spans="3:3" x14ac:dyDescent="0.25">
      <c r="C299" s="9">
        <v>45604</v>
      </c>
    </row>
    <row r="300" spans="3:3" x14ac:dyDescent="0.25">
      <c r="C300" s="9">
        <v>45605</v>
      </c>
    </row>
    <row r="301" spans="3:3" x14ac:dyDescent="0.25">
      <c r="C301" s="9">
        <v>45606</v>
      </c>
    </row>
    <row r="302" spans="3:3" x14ac:dyDescent="0.25">
      <c r="C302" s="9">
        <v>45607</v>
      </c>
    </row>
    <row r="303" spans="3:3" x14ac:dyDescent="0.25">
      <c r="C303" s="9">
        <v>45608</v>
      </c>
    </row>
    <row r="304" spans="3:3" x14ac:dyDescent="0.25">
      <c r="C304" s="9">
        <v>45609</v>
      </c>
    </row>
    <row r="305" spans="3:3" x14ac:dyDescent="0.25">
      <c r="C305" s="9">
        <v>45610</v>
      </c>
    </row>
    <row r="306" spans="3:3" x14ac:dyDescent="0.25">
      <c r="C306" s="9">
        <v>45611</v>
      </c>
    </row>
    <row r="307" spans="3:3" x14ac:dyDescent="0.25">
      <c r="C307" s="9">
        <v>45612</v>
      </c>
    </row>
    <row r="308" spans="3:3" x14ac:dyDescent="0.25">
      <c r="C308" s="9">
        <v>45613</v>
      </c>
    </row>
    <row r="309" spans="3:3" x14ac:dyDescent="0.25">
      <c r="C309" s="9">
        <v>45614</v>
      </c>
    </row>
    <row r="310" spans="3:3" x14ac:dyDescent="0.25">
      <c r="C310" s="9">
        <v>45615</v>
      </c>
    </row>
    <row r="311" spans="3:3" x14ac:dyDescent="0.25">
      <c r="C311" s="9">
        <v>45616</v>
      </c>
    </row>
    <row r="312" spans="3:3" x14ac:dyDescent="0.25">
      <c r="C312" s="9">
        <v>45617</v>
      </c>
    </row>
    <row r="313" spans="3:3" x14ac:dyDescent="0.25">
      <c r="C313" s="9">
        <v>45618</v>
      </c>
    </row>
    <row r="314" spans="3:3" x14ac:dyDescent="0.25">
      <c r="C314" s="9">
        <v>45619</v>
      </c>
    </row>
    <row r="315" spans="3:3" x14ac:dyDescent="0.25">
      <c r="C315" s="9">
        <v>45620</v>
      </c>
    </row>
    <row r="316" spans="3:3" x14ac:dyDescent="0.25">
      <c r="C316" s="9">
        <v>45621</v>
      </c>
    </row>
    <row r="317" spans="3:3" x14ac:dyDescent="0.25">
      <c r="C317" s="9">
        <v>45622</v>
      </c>
    </row>
    <row r="318" spans="3:3" x14ac:dyDescent="0.25">
      <c r="C318" s="9">
        <v>45623</v>
      </c>
    </row>
    <row r="319" spans="3:3" x14ac:dyDescent="0.25">
      <c r="C319" s="9">
        <v>45624</v>
      </c>
    </row>
    <row r="320" spans="3:3" x14ac:dyDescent="0.25">
      <c r="C320" s="9">
        <v>45625</v>
      </c>
    </row>
    <row r="321" spans="3:3" x14ac:dyDescent="0.25">
      <c r="C321" s="9">
        <v>45626</v>
      </c>
    </row>
    <row r="322" spans="3:3" x14ac:dyDescent="0.25">
      <c r="C322" s="9">
        <v>45627</v>
      </c>
    </row>
    <row r="323" spans="3:3" x14ac:dyDescent="0.25">
      <c r="C323" s="9">
        <v>45628</v>
      </c>
    </row>
    <row r="324" spans="3:3" x14ac:dyDescent="0.25">
      <c r="C324" s="9">
        <v>45629</v>
      </c>
    </row>
    <row r="325" spans="3:3" x14ac:dyDescent="0.25">
      <c r="C325" s="9">
        <v>45630</v>
      </c>
    </row>
    <row r="326" spans="3:3" x14ac:dyDescent="0.25">
      <c r="C326" s="9">
        <v>45631</v>
      </c>
    </row>
    <row r="327" spans="3:3" x14ac:dyDescent="0.25">
      <c r="C327" s="9">
        <v>45632</v>
      </c>
    </row>
    <row r="328" spans="3:3" x14ac:dyDescent="0.25">
      <c r="C328" s="9">
        <v>45633</v>
      </c>
    </row>
    <row r="329" spans="3:3" x14ac:dyDescent="0.25">
      <c r="C329" s="9">
        <v>45634</v>
      </c>
    </row>
    <row r="330" spans="3:3" x14ac:dyDescent="0.25">
      <c r="C330" s="9">
        <v>45635</v>
      </c>
    </row>
    <row r="331" spans="3:3" x14ac:dyDescent="0.25">
      <c r="C331" s="9">
        <v>45636</v>
      </c>
    </row>
    <row r="332" spans="3:3" x14ac:dyDescent="0.25">
      <c r="C332" s="9">
        <v>45637</v>
      </c>
    </row>
    <row r="333" spans="3:3" x14ac:dyDescent="0.25">
      <c r="C333" s="9">
        <v>45638</v>
      </c>
    </row>
    <row r="334" spans="3:3" x14ac:dyDescent="0.25">
      <c r="C334" s="9">
        <v>45639</v>
      </c>
    </row>
    <row r="335" spans="3:3" x14ac:dyDescent="0.25">
      <c r="C335" s="9">
        <v>45640</v>
      </c>
    </row>
    <row r="336" spans="3:3" x14ac:dyDescent="0.25">
      <c r="C336" s="9">
        <v>45641</v>
      </c>
    </row>
    <row r="337" spans="3:3" x14ac:dyDescent="0.25">
      <c r="C337" s="9">
        <v>45642</v>
      </c>
    </row>
    <row r="338" spans="3:3" x14ac:dyDescent="0.25">
      <c r="C338" s="9">
        <v>45643</v>
      </c>
    </row>
    <row r="339" spans="3:3" x14ac:dyDescent="0.25">
      <c r="C339" s="9">
        <v>45644</v>
      </c>
    </row>
    <row r="340" spans="3:3" x14ac:dyDescent="0.25">
      <c r="C340" s="9">
        <v>45645</v>
      </c>
    </row>
    <row r="341" spans="3:3" x14ac:dyDescent="0.25">
      <c r="C341" s="9">
        <v>45646</v>
      </c>
    </row>
    <row r="342" spans="3:3" x14ac:dyDescent="0.25">
      <c r="C342" s="9">
        <v>45647</v>
      </c>
    </row>
    <row r="343" spans="3:3" x14ac:dyDescent="0.25">
      <c r="C343" s="9">
        <v>45648</v>
      </c>
    </row>
    <row r="344" spans="3:3" x14ac:dyDescent="0.25">
      <c r="C344" s="9">
        <v>45649</v>
      </c>
    </row>
    <row r="345" spans="3:3" x14ac:dyDescent="0.25">
      <c r="C345" s="9">
        <v>45650</v>
      </c>
    </row>
    <row r="346" spans="3:3" x14ac:dyDescent="0.25">
      <c r="C346" s="9">
        <v>45651</v>
      </c>
    </row>
    <row r="347" spans="3:3" x14ac:dyDescent="0.25">
      <c r="C347" s="9">
        <v>45652</v>
      </c>
    </row>
    <row r="348" spans="3:3" x14ac:dyDescent="0.25">
      <c r="C348" s="9">
        <v>45653</v>
      </c>
    </row>
    <row r="349" spans="3:3" x14ac:dyDescent="0.25">
      <c r="C349" s="9">
        <v>45654</v>
      </c>
    </row>
    <row r="350" spans="3:3" x14ac:dyDescent="0.25">
      <c r="C350" s="9">
        <v>45655</v>
      </c>
    </row>
    <row r="351" spans="3:3" x14ac:dyDescent="0.25">
      <c r="C351" s="9">
        <v>45656</v>
      </c>
    </row>
    <row r="352" spans="3:3" x14ac:dyDescent="0.25">
      <c r="C352" s="9">
        <v>45657</v>
      </c>
    </row>
    <row r="353" spans="3:3" x14ac:dyDescent="0.25">
      <c r="C353" s="9">
        <v>45658</v>
      </c>
    </row>
    <row r="354" spans="3:3" x14ac:dyDescent="0.25">
      <c r="C354" s="9">
        <v>45659</v>
      </c>
    </row>
    <row r="355" spans="3:3" x14ac:dyDescent="0.25">
      <c r="C355" s="9">
        <v>45660</v>
      </c>
    </row>
    <row r="356" spans="3:3" x14ac:dyDescent="0.25">
      <c r="C356" s="9">
        <v>45661</v>
      </c>
    </row>
    <row r="357" spans="3:3" x14ac:dyDescent="0.25">
      <c r="C357" s="9">
        <v>45662</v>
      </c>
    </row>
    <row r="358" spans="3:3" x14ac:dyDescent="0.25">
      <c r="C358" s="9">
        <v>45663</v>
      </c>
    </row>
    <row r="359" spans="3:3" x14ac:dyDescent="0.25">
      <c r="C359" s="9">
        <v>45664</v>
      </c>
    </row>
    <row r="360" spans="3:3" x14ac:dyDescent="0.25">
      <c r="C360" s="9">
        <v>45665</v>
      </c>
    </row>
    <row r="361" spans="3:3" x14ac:dyDescent="0.25">
      <c r="C361" s="9">
        <v>45666</v>
      </c>
    </row>
    <row r="362" spans="3:3" x14ac:dyDescent="0.25">
      <c r="C362" s="9">
        <v>45667</v>
      </c>
    </row>
    <row r="363" spans="3:3" x14ac:dyDescent="0.25">
      <c r="C363" s="9">
        <v>45668</v>
      </c>
    </row>
    <row r="364" spans="3:3" x14ac:dyDescent="0.25">
      <c r="C364" s="9">
        <v>45669</v>
      </c>
    </row>
    <row r="365" spans="3:3" x14ac:dyDescent="0.25">
      <c r="C365" s="9">
        <v>45670</v>
      </c>
    </row>
    <row r="366" spans="3:3" x14ac:dyDescent="0.25">
      <c r="C366" s="9">
        <v>45671</v>
      </c>
    </row>
    <row r="367" spans="3:3" x14ac:dyDescent="0.25">
      <c r="C367" s="9">
        <v>45672</v>
      </c>
    </row>
    <row r="368" spans="3:3" x14ac:dyDescent="0.25">
      <c r="C368" s="9">
        <v>45673</v>
      </c>
    </row>
    <row r="369" spans="3:3" x14ac:dyDescent="0.25">
      <c r="C369" s="9">
        <v>45674</v>
      </c>
    </row>
    <row r="370" spans="3:3" x14ac:dyDescent="0.25">
      <c r="C370" s="9">
        <v>45675</v>
      </c>
    </row>
    <row r="371" spans="3:3" x14ac:dyDescent="0.25">
      <c r="C371" s="9">
        <v>45676</v>
      </c>
    </row>
    <row r="372" spans="3:3" x14ac:dyDescent="0.25">
      <c r="C372" s="9">
        <v>45677</v>
      </c>
    </row>
    <row r="373" spans="3:3" x14ac:dyDescent="0.25">
      <c r="C373" s="9">
        <v>45678</v>
      </c>
    </row>
    <row r="374" spans="3:3" x14ac:dyDescent="0.25">
      <c r="C374" s="9">
        <v>45679</v>
      </c>
    </row>
    <row r="375" spans="3:3" x14ac:dyDescent="0.25">
      <c r="C375" s="9">
        <v>45680</v>
      </c>
    </row>
    <row r="376" spans="3:3" x14ac:dyDescent="0.25">
      <c r="C376" s="9">
        <v>45681</v>
      </c>
    </row>
    <row r="377" spans="3:3" x14ac:dyDescent="0.25">
      <c r="C377" s="9">
        <v>45682</v>
      </c>
    </row>
    <row r="378" spans="3:3" x14ac:dyDescent="0.25">
      <c r="C378" s="9">
        <v>45683</v>
      </c>
    </row>
    <row r="379" spans="3:3" x14ac:dyDescent="0.25">
      <c r="C379" s="9">
        <v>45684</v>
      </c>
    </row>
    <row r="380" spans="3:3" x14ac:dyDescent="0.25">
      <c r="C380" s="9">
        <v>45685</v>
      </c>
    </row>
    <row r="381" spans="3:3" x14ac:dyDescent="0.25">
      <c r="C381" s="9">
        <v>45686</v>
      </c>
    </row>
    <row r="382" spans="3:3" x14ac:dyDescent="0.25">
      <c r="C382" s="9">
        <v>45687</v>
      </c>
    </row>
    <row r="383" spans="3:3" x14ac:dyDescent="0.25">
      <c r="C383" s="9">
        <v>45688</v>
      </c>
    </row>
    <row r="384" spans="3:3" x14ac:dyDescent="0.25">
      <c r="C384" s="9">
        <v>45689</v>
      </c>
    </row>
    <row r="385" spans="3:3" x14ac:dyDescent="0.25">
      <c r="C385" s="9">
        <v>45690</v>
      </c>
    </row>
    <row r="386" spans="3:3" x14ac:dyDescent="0.25">
      <c r="C386" s="9">
        <v>45691</v>
      </c>
    </row>
    <row r="387" spans="3:3" x14ac:dyDescent="0.25">
      <c r="C387" s="9">
        <v>45692</v>
      </c>
    </row>
    <row r="388" spans="3:3" x14ac:dyDescent="0.25">
      <c r="C388" s="9">
        <v>45693</v>
      </c>
    </row>
    <row r="389" spans="3:3" x14ac:dyDescent="0.25">
      <c r="C389" s="9">
        <v>45694</v>
      </c>
    </row>
    <row r="390" spans="3:3" x14ac:dyDescent="0.25">
      <c r="C390" s="9">
        <v>45695</v>
      </c>
    </row>
    <row r="391" spans="3:3" x14ac:dyDescent="0.25">
      <c r="C391" s="9">
        <v>45696</v>
      </c>
    </row>
    <row r="392" spans="3:3" x14ac:dyDescent="0.25">
      <c r="C392" s="9">
        <v>45697</v>
      </c>
    </row>
    <row r="393" spans="3:3" x14ac:dyDescent="0.25">
      <c r="C393" s="9">
        <v>45698</v>
      </c>
    </row>
    <row r="394" spans="3:3" x14ac:dyDescent="0.25">
      <c r="C394" s="9">
        <v>45699</v>
      </c>
    </row>
    <row r="395" spans="3:3" x14ac:dyDescent="0.25">
      <c r="C395" s="9">
        <v>45700</v>
      </c>
    </row>
    <row r="396" spans="3:3" x14ac:dyDescent="0.25">
      <c r="C396" s="9">
        <v>45701</v>
      </c>
    </row>
    <row r="397" spans="3:3" x14ac:dyDescent="0.25">
      <c r="C397" s="9">
        <v>45702</v>
      </c>
    </row>
    <row r="398" spans="3:3" x14ac:dyDescent="0.25">
      <c r="C398" s="9">
        <v>45703</v>
      </c>
    </row>
    <row r="399" spans="3:3" x14ac:dyDescent="0.25">
      <c r="C399" s="9">
        <v>45704</v>
      </c>
    </row>
    <row r="400" spans="3:3" x14ac:dyDescent="0.25">
      <c r="C400" s="9">
        <v>45705</v>
      </c>
    </row>
    <row r="401" spans="3:3" x14ac:dyDescent="0.25">
      <c r="C401" s="9">
        <v>45706</v>
      </c>
    </row>
    <row r="402" spans="3:3" x14ac:dyDescent="0.25">
      <c r="C402" s="9">
        <v>45707</v>
      </c>
    </row>
    <row r="403" spans="3:3" x14ac:dyDescent="0.25">
      <c r="C403" s="9">
        <v>45708</v>
      </c>
    </row>
    <row r="404" spans="3:3" x14ac:dyDescent="0.25">
      <c r="C404" s="9">
        <v>45709</v>
      </c>
    </row>
    <row r="405" spans="3:3" x14ac:dyDescent="0.25">
      <c r="C405" s="9">
        <v>45710</v>
      </c>
    </row>
    <row r="406" spans="3:3" x14ac:dyDescent="0.25">
      <c r="C406" s="9">
        <v>45711</v>
      </c>
    </row>
    <row r="407" spans="3:3" x14ac:dyDescent="0.25">
      <c r="C407" s="9">
        <v>45712</v>
      </c>
    </row>
    <row r="408" spans="3:3" x14ac:dyDescent="0.25">
      <c r="C408" s="9">
        <v>45713</v>
      </c>
    </row>
    <row r="409" spans="3:3" x14ac:dyDescent="0.25">
      <c r="C409" s="9">
        <v>45714</v>
      </c>
    </row>
    <row r="410" spans="3:3" x14ac:dyDescent="0.25">
      <c r="C410" s="9">
        <v>45715</v>
      </c>
    </row>
    <row r="411" spans="3:3" x14ac:dyDescent="0.25">
      <c r="C411" s="9">
        <v>45716</v>
      </c>
    </row>
    <row r="412" spans="3:3" x14ac:dyDescent="0.25">
      <c r="C412" s="9">
        <v>45717</v>
      </c>
    </row>
    <row r="413" spans="3:3" x14ac:dyDescent="0.25">
      <c r="C413" s="9">
        <v>45718</v>
      </c>
    </row>
    <row r="414" spans="3:3" x14ac:dyDescent="0.25">
      <c r="C414" s="9">
        <v>45719</v>
      </c>
    </row>
    <row r="415" spans="3:3" x14ac:dyDescent="0.25">
      <c r="C415" s="9">
        <v>45720</v>
      </c>
    </row>
    <row r="416" spans="3:3" x14ac:dyDescent="0.25">
      <c r="C416" s="9">
        <v>45721</v>
      </c>
    </row>
    <row r="417" spans="3:3" x14ac:dyDescent="0.25">
      <c r="C417" s="9">
        <v>45722</v>
      </c>
    </row>
    <row r="418" spans="3:3" x14ac:dyDescent="0.25">
      <c r="C418" s="9">
        <v>45723</v>
      </c>
    </row>
    <row r="419" spans="3:3" x14ac:dyDescent="0.25">
      <c r="C419" s="9">
        <v>45724</v>
      </c>
    </row>
    <row r="420" spans="3:3" x14ac:dyDescent="0.25">
      <c r="C420" s="9">
        <v>45725</v>
      </c>
    </row>
    <row r="421" spans="3:3" x14ac:dyDescent="0.25">
      <c r="C421" s="9">
        <v>45726</v>
      </c>
    </row>
    <row r="422" spans="3:3" x14ac:dyDescent="0.25">
      <c r="C422" s="9">
        <v>45727</v>
      </c>
    </row>
    <row r="423" spans="3:3" x14ac:dyDescent="0.25">
      <c r="C423" s="9">
        <v>45728</v>
      </c>
    </row>
    <row r="424" spans="3:3" x14ac:dyDescent="0.25">
      <c r="C424" s="9">
        <v>45729</v>
      </c>
    </row>
    <row r="425" spans="3:3" x14ac:dyDescent="0.25">
      <c r="C425" s="9">
        <v>45730</v>
      </c>
    </row>
    <row r="426" spans="3:3" x14ac:dyDescent="0.25">
      <c r="C426" s="9">
        <v>45731</v>
      </c>
    </row>
    <row r="427" spans="3:3" x14ac:dyDescent="0.25">
      <c r="C427" s="9">
        <v>45732</v>
      </c>
    </row>
    <row r="428" spans="3:3" x14ac:dyDescent="0.25">
      <c r="C428" s="9">
        <v>45733</v>
      </c>
    </row>
    <row r="429" spans="3:3" x14ac:dyDescent="0.25">
      <c r="C429" s="9">
        <v>45734</v>
      </c>
    </row>
    <row r="430" spans="3:3" x14ac:dyDescent="0.25">
      <c r="C430" s="9">
        <v>45735</v>
      </c>
    </row>
    <row r="431" spans="3:3" x14ac:dyDescent="0.25">
      <c r="C431" s="9">
        <v>45736</v>
      </c>
    </row>
    <row r="432" spans="3:3" x14ac:dyDescent="0.25">
      <c r="C432" s="9">
        <v>45737</v>
      </c>
    </row>
    <row r="433" spans="3:3" x14ac:dyDescent="0.25">
      <c r="C433" s="9">
        <v>45738</v>
      </c>
    </row>
    <row r="434" spans="3:3" x14ac:dyDescent="0.25">
      <c r="C434" s="9">
        <v>45739</v>
      </c>
    </row>
    <row r="435" spans="3:3" x14ac:dyDescent="0.25">
      <c r="C435" s="9">
        <v>45740</v>
      </c>
    </row>
    <row r="436" spans="3:3" x14ac:dyDescent="0.25">
      <c r="C436" s="9">
        <v>45741</v>
      </c>
    </row>
    <row r="437" spans="3:3" x14ac:dyDescent="0.25">
      <c r="C437" s="9">
        <v>45742</v>
      </c>
    </row>
    <row r="438" spans="3:3" x14ac:dyDescent="0.25">
      <c r="C438" s="9">
        <v>45743</v>
      </c>
    </row>
    <row r="439" spans="3:3" x14ac:dyDescent="0.25">
      <c r="C439" s="9">
        <v>45744</v>
      </c>
    </row>
    <row r="440" spans="3:3" x14ac:dyDescent="0.25">
      <c r="C440" s="9">
        <v>45745</v>
      </c>
    </row>
    <row r="441" spans="3:3" x14ac:dyDescent="0.25">
      <c r="C441" s="9">
        <v>45746</v>
      </c>
    </row>
    <row r="442" spans="3:3" x14ac:dyDescent="0.25">
      <c r="C442" s="9">
        <v>45747</v>
      </c>
    </row>
    <row r="443" spans="3:3" x14ac:dyDescent="0.25">
      <c r="C443" s="9">
        <v>45748</v>
      </c>
    </row>
    <row r="444" spans="3:3" x14ac:dyDescent="0.25">
      <c r="C444" s="9">
        <v>45749</v>
      </c>
    </row>
    <row r="445" spans="3:3" x14ac:dyDescent="0.25">
      <c r="C445" s="9">
        <v>45750</v>
      </c>
    </row>
    <row r="446" spans="3:3" x14ac:dyDescent="0.25">
      <c r="C446" s="9">
        <v>45751</v>
      </c>
    </row>
    <row r="447" spans="3:3" x14ac:dyDescent="0.25">
      <c r="C447" s="9">
        <v>45752</v>
      </c>
    </row>
    <row r="448" spans="3:3" x14ac:dyDescent="0.25">
      <c r="C448" s="9">
        <v>45753</v>
      </c>
    </row>
    <row r="449" spans="3:3" x14ac:dyDescent="0.25">
      <c r="C449" s="9">
        <v>45754</v>
      </c>
    </row>
    <row r="450" spans="3:3" x14ac:dyDescent="0.25">
      <c r="C450" s="9">
        <v>45755</v>
      </c>
    </row>
    <row r="451" spans="3:3" x14ac:dyDescent="0.25">
      <c r="C451" s="9">
        <v>45756</v>
      </c>
    </row>
    <row r="452" spans="3:3" x14ac:dyDescent="0.25">
      <c r="C452" s="9">
        <v>45757</v>
      </c>
    </row>
    <row r="453" spans="3:3" x14ac:dyDescent="0.25">
      <c r="C453" s="9">
        <v>45758</v>
      </c>
    </row>
    <row r="454" spans="3:3" x14ac:dyDescent="0.25">
      <c r="C454" s="9">
        <v>45759</v>
      </c>
    </row>
    <row r="455" spans="3:3" x14ac:dyDescent="0.25">
      <c r="C455" s="9">
        <v>45760</v>
      </c>
    </row>
    <row r="456" spans="3:3" x14ac:dyDescent="0.25">
      <c r="C456" s="9">
        <v>45761</v>
      </c>
    </row>
    <row r="457" spans="3:3" x14ac:dyDescent="0.25">
      <c r="C457" s="9">
        <v>45762</v>
      </c>
    </row>
    <row r="458" spans="3:3" x14ac:dyDescent="0.25">
      <c r="C458" s="9">
        <v>45763</v>
      </c>
    </row>
    <row r="459" spans="3:3" x14ac:dyDescent="0.25">
      <c r="C459" s="9">
        <v>45764</v>
      </c>
    </row>
    <row r="460" spans="3:3" x14ac:dyDescent="0.25">
      <c r="C460" s="9">
        <v>45765</v>
      </c>
    </row>
    <row r="461" spans="3:3" x14ac:dyDescent="0.25">
      <c r="C461" s="9">
        <v>45766</v>
      </c>
    </row>
    <row r="462" spans="3:3" x14ac:dyDescent="0.25">
      <c r="C462" s="9">
        <v>45767</v>
      </c>
    </row>
    <row r="463" spans="3:3" x14ac:dyDescent="0.25">
      <c r="C463" s="9">
        <v>45768</v>
      </c>
    </row>
    <row r="464" spans="3:3" x14ac:dyDescent="0.25">
      <c r="C464" s="9">
        <v>45769</v>
      </c>
    </row>
    <row r="465" spans="3:3" x14ac:dyDescent="0.25">
      <c r="C465" s="9">
        <v>45770</v>
      </c>
    </row>
    <row r="466" spans="3:3" x14ac:dyDescent="0.25">
      <c r="C466" s="9">
        <v>45771</v>
      </c>
    </row>
    <row r="467" spans="3:3" x14ac:dyDescent="0.25">
      <c r="C467" s="9">
        <v>45772</v>
      </c>
    </row>
    <row r="468" spans="3:3" x14ac:dyDescent="0.25">
      <c r="C468" s="9">
        <v>45773</v>
      </c>
    </row>
    <row r="469" spans="3:3" x14ac:dyDescent="0.25">
      <c r="C469" s="9">
        <v>45774</v>
      </c>
    </row>
    <row r="470" spans="3:3" x14ac:dyDescent="0.25">
      <c r="C470" s="9">
        <v>45775</v>
      </c>
    </row>
    <row r="471" spans="3:3" x14ac:dyDescent="0.25">
      <c r="C471" s="9">
        <v>45776</v>
      </c>
    </row>
    <row r="472" spans="3:3" x14ac:dyDescent="0.25">
      <c r="C472" s="9">
        <v>45777</v>
      </c>
    </row>
    <row r="473" spans="3:3" x14ac:dyDescent="0.25">
      <c r="C473" s="9">
        <v>45778</v>
      </c>
    </row>
    <row r="474" spans="3:3" x14ac:dyDescent="0.25">
      <c r="C474" s="9">
        <v>45779</v>
      </c>
    </row>
    <row r="475" spans="3:3" x14ac:dyDescent="0.25">
      <c r="C475" s="9">
        <v>45780</v>
      </c>
    </row>
    <row r="476" spans="3:3" x14ac:dyDescent="0.25">
      <c r="C476" s="9">
        <v>45781</v>
      </c>
    </row>
    <row r="477" spans="3:3" x14ac:dyDescent="0.25">
      <c r="C477" s="9">
        <v>45782</v>
      </c>
    </row>
    <row r="478" spans="3:3" x14ac:dyDescent="0.25">
      <c r="C478" s="9">
        <v>45783</v>
      </c>
    </row>
    <row r="479" spans="3:3" x14ac:dyDescent="0.25">
      <c r="C479" s="9">
        <v>45784</v>
      </c>
    </row>
    <row r="480" spans="3:3" x14ac:dyDescent="0.25">
      <c r="C480" s="9">
        <v>45785</v>
      </c>
    </row>
    <row r="481" spans="3:3" x14ac:dyDescent="0.25">
      <c r="C481" s="9">
        <v>45786</v>
      </c>
    </row>
    <row r="482" spans="3:3" x14ac:dyDescent="0.25">
      <c r="C482" s="9">
        <v>45787</v>
      </c>
    </row>
    <row r="483" spans="3:3" x14ac:dyDescent="0.25">
      <c r="C483" s="9">
        <v>45788</v>
      </c>
    </row>
    <row r="484" spans="3:3" x14ac:dyDescent="0.25">
      <c r="C484" s="9">
        <v>45789</v>
      </c>
    </row>
    <row r="485" spans="3:3" x14ac:dyDescent="0.25">
      <c r="C485" s="9">
        <v>45790</v>
      </c>
    </row>
    <row r="486" spans="3:3" x14ac:dyDescent="0.25">
      <c r="C486" s="9">
        <v>45791</v>
      </c>
    </row>
    <row r="487" spans="3:3" x14ac:dyDescent="0.25">
      <c r="C487" s="9">
        <v>45792</v>
      </c>
    </row>
    <row r="488" spans="3:3" x14ac:dyDescent="0.25">
      <c r="C488" s="9">
        <v>45793</v>
      </c>
    </row>
    <row r="489" spans="3:3" x14ac:dyDescent="0.25">
      <c r="C489" s="9">
        <v>45794</v>
      </c>
    </row>
    <row r="490" spans="3:3" x14ac:dyDescent="0.25">
      <c r="C490" s="9">
        <v>45795</v>
      </c>
    </row>
    <row r="491" spans="3:3" x14ac:dyDescent="0.25">
      <c r="C491" s="9">
        <v>45796</v>
      </c>
    </row>
    <row r="492" spans="3:3" x14ac:dyDescent="0.25">
      <c r="C492" s="9">
        <v>45797</v>
      </c>
    </row>
    <row r="493" spans="3:3" x14ac:dyDescent="0.25">
      <c r="C493" s="9">
        <v>45798</v>
      </c>
    </row>
    <row r="494" spans="3:3" x14ac:dyDescent="0.25">
      <c r="C494" s="9">
        <v>45799</v>
      </c>
    </row>
    <row r="495" spans="3:3" x14ac:dyDescent="0.25">
      <c r="C495" s="9">
        <v>45800</v>
      </c>
    </row>
    <row r="496" spans="3:3" x14ac:dyDescent="0.25">
      <c r="C496" s="9">
        <v>45801</v>
      </c>
    </row>
    <row r="497" spans="3:3" x14ac:dyDescent="0.25">
      <c r="C497" s="9">
        <v>45802</v>
      </c>
    </row>
    <row r="498" spans="3:3" x14ac:dyDescent="0.25">
      <c r="C498" s="9">
        <v>45803</v>
      </c>
    </row>
    <row r="499" spans="3:3" x14ac:dyDescent="0.25">
      <c r="C499" s="9">
        <v>45804</v>
      </c>
    </row>
    <row r="500" spans="3:3" x14ac:dyDescent="0.25">
      <c r="C500" s="9">
        <v>45805</v>
      </c>
    </row>
    <row r="501" spans="3:3" x14ac:dyDescent="0.25">
      <c r="C501" s="9">
        <v>45806</v>
      </c>
    </row>
    <row r="502" spans="3:3" x14ac:dyDescent="0.25">
      <c r="C502" s="9">
        <v>45807</v>
      </c>
    </row>
    <row r="503" spans="3:3" x14ac:dyDescent="0.25">
      <c r="C503" s="9">
        <v>45808</v>
      </c>
    </row>
    <row r="504" spans="3:3" x14ac:dyDescent="0.25">
      <c r="C504" s="9">
        <v>45809</v>
      </c>
    </row>
    <row r="505" spans="3:3" x14ac:dyDescent="0.25">
      <c r="C505" s="9">
        <v>45810</v>
      </c>
    </row>
    <row r="506" spans="3:3" x14ac:dyDescent="0.25">
      <c r="C506" s="9">
        <v>45811</v>
      </c>
    </row>
    <row r="507" spans="3:3" x14ac:dyDescent="0.25">
      <c r="C507" s="9">
        <v>45812</v>
      </c>
    </row>
    <row r="508" spans="3:3" x14ac:dyDescent="0.25">
      <c r="C508" s="9">
        <v>45813</v>
      </c>
    </row>
    <row r="509" spans="3:3" x14ac:dyDescent="0.25">
      <c r="C509" s="9">
        <v>45814</v>
      </c>
    </row>
    <row r="510" spans="3:3" x14ac:dyDescent="0.25">
      <c r="C510" s="9">
        <v>45815</v>
      </c>
    </row>
    <row r="511" spans="3:3" x14ac:dyDescent="0.25">
      <c r="C511" s="9">
        <v>45816</v>
      </c>
    </row>
    <row r="512" spans="3:3" x14ac:dyDescent="0.25">
      <c r="C512" s="9">
        <v>45817</v>
      </c>
    </row>
    <row r="513" spans="3:3" x14ac:dyDescent="0.25">
      <c r="C513" s="9">
        <v>45818</v>
      </c>
    </row>
    <row r="514" spans="3:3" x14ac:dyDescent="0.25">
      <c r="C514" s="9">
        <v>45819</v>
      </c>
    </row>
    <row r="515" spans="3:3" x14ac:dyDescent="0.25">
      <c r="C515" s="9">
        <v>45820</v>
      </c>
    </row>
    <row r="516" spans="3:3" x14ac:dyDescent="0.25">
      <c r="C516" s="9">
        <v>45821</v>
      </c>
    </row>
    <row r="517" spans="3:3" x14ac:dyDescent="0.25">
      <c r="C517" s="9">
        <v>45822</v>
      </c>
    </row>
    <row r="518" spans="3:3" x14ac:dyDescent="0.25">
      <c r="C518" s="9">
        <v>45823</v>
      </c>
    </row>
    <row r="519" spans="3:3" x14ac:dyDescent="0.25">
      <c r="C519" s="9">
        <v>45824</v>
      </c>
    </row>
    <row r="520" spans="3:3" x14ac:dyDescent="0.25">
      <c r="C520" s="9">
        <v>45825</v>
      </c>
    </row>
    <row r="521" spans="3:3" x14ac:dyDescent="0.25">
      <c r="C521" s="9">
        <v>45826</v>
      </c>
    </row>
    <row r="522" spans="3:3" x14ac:dyDescent="0.25">
      <c r="C522" s="9">
        <v>45827</v>
      </c>
    </row>
    <row r="523" spans="3:3" x14ac:dyDescent="0.25">
      <c r="C523" s="9">
        <v>45828</v>
      </c>
    </row>
    <row r="524" spans="3:3" x14ac:dyDescent="0.25">
      <c r="C524" s="9">
        <v>45829</v>
      </c>
    </row>
    <row r="525" spans="3:3" x14ac:dyDescent="0.25">
      <c r="C525" s="9">
        <v>45830</v>
      </c>
    </row>
    <row r="526" spans="3:3" x14ac:dyDescent="0.25">
      <c r="C526" s="9">
        <v>45831</v>
      </c>
    </row>
    <row r="527" spans="3:3" x14ac:dyDescent="0.25">
      <c r="C527" s="9">
        <v>45832</v>
      </c>
    </row>
    <row r="528" spans="3:3" x14ac:dyDescent="0.25">
      <c r="C528" s="9">
        <v>45833</v>
      </c>
    </row>
    <row r="529" spans="3:3" x14ac:dyDescent="0.25">
      <c r="C529" s="9">
        <v>45834</v>
      </c>
    </row>
    <row r="530" spans="3:3" x14ac:dyDescent="0.25">
      <c r="C530" s="9">
        <v>45835</v>
      </c>
    </row>
    <row r="531" spans="3:3" x14ac:dyDescent="0.25">
      <c r="C531" s="9">
        <v>45836</v>
      </c>
    </row>
    <row r="532" spans="3:3" x14ac:dyDescent="0.25">
      <c r="C532" s="9">
        <v>45837</v>
      </c>
    </row>
    <row r="533" spans="3:3" x14ac:dyDescent="0.25">
      <c r="C533" s="9">
        <v>45838</v>
      </c>
    </row>
    <row r="534" spans="3:3" x14ac:dyDescent="0.25">
      <c r="C534" s="9">
        <v>45839</v>
      </c>
    </row>
    <row r="535" spans="3:3" x14ac:dyDescent="0.25">
      <c r="C535" s="9">
        <v>45840</v>
      </c>
    </row>
    <row r="536" spans="3:3" x14ac:dyDescent="0.25">
      <c r="C536" s="9">
        <v>45841</v>
      </c>
    </row>
    <row r="537" spans="3:3" x14ac:dyDescent="0.25">
      <c r="C537" s="9">
        <v>45842</v>
      </c>
    </row>
    <row r="538" spans="3:3" x14ac:dyDescent="0.25">
      <c r="C538" s="9">
        <v>45843</v>
      </c>
    </row>
    <row r="539" spans="3:3" x14ac:dyDescent="0.25">
      <c r="C539" s="9">
        <v>45844</v>
      </c>
    </row>
    <row r="540" spans="3:3" x14ac:dyDescent="0.25">
      <c r="C540" s="9">
        <v>45845</v>
      </c>
    </row>
    <row r="541" spans="3:3" x14ac:dyDescent="0.25">
      <c r="C541" s="9">
        <v>45846</v>
      </c>
    </row>
    <row r="542" spans="3:3" x14ac:dyDescent="0.25">
      <c r="C542" s="9">
        <v>45847</v>
      </c>
    </row>
    <row r="543" spans="3:3" x14ac:dyDescent="0.25">
      <c r="C543" s="9">
        <v>45848</v>
      </c>
    </row>
    <row r="544" spans="3:3" x14ac:dyDescent="0.25">
      <c r="C544" s="9">
        <v>45849</v>
      </c>
    </row>
    <row r="545" spans="3:3" x14ac:dyDescent="0.25">
      <c r="C545" s="9">
        <v>45850</v>
      </c>
    </row>
    <row r="546" spans="3:3" x14ac:dyDescent="0.25">
      <c r="C546" s="9">
        <v>45851</v>
      </c>
    </row>
    <row r="547" spans="3:3" x14ac:dyDescent="0.25">
      <c r="C547" s="9">
        <v>45852</v>
      </c>
    </row>
    <row r="548" spans="3:3" x14ac:dyDescent="0.25">
      <c r="C548" s="9">
        <v>45853</v>
      </c>
    </row>
    <row r="549" spans="3:3" x14ac:dyDescent="0.25">
      <c r="C549" s="9">
        <v>45854</v>
      </c>
    </row>
    <row r="550" spans="3:3" x14ac:dyDescent="0.25">
      <c r="C550" s="9">
        <v>45855</v>
      </c>
    </row>
    <row r="551" spans="3:3" x14ac:dyDescent="0.25">
      <c r="C551" s="9">
        <v>45856</v>
      </c>
    </row>
    <row r="552" spans="3:3" x14ac:dyDescent="0.25">
      <c r="C552" s="9">
        <v>45857</v>
      </c>
    </row>
    <row r="553" spans="3:3" x14ac:dyDescent="0.25">
      <c r="C553" s="9">
        <v>45858</v>
      </c>
    </row>
    <row r="554" spans="3:3" x14ac:dyDescent="0.25">
      <c r="C554" s="9">
        <v>45859</v>
      </c>
    </row>
    <row r="555" spans="3:3" x14ac:dyDescent="0.25">
      <c r="C555" s="9">
        <v>45860</v>
      </c>
    </row>
    <row r="556" spans="3:3" x14ac:dyDescent="0.25">
      <c r="C556" s="9">
        <v>45861</v>
      </c>
    </row>
    <row r="557" spans="3:3" x14ac:dyDescent="0.25">
      <c r="C557" s="9">
        <v>45862</v>
      </c>
    </row>
    <row r="558" spans="3:3" x14ac:dyDescent="0.25">
      <c r="C558" s="9">
        <v>45863</v>
      </c>
    </row>
    <row r="559" spans="3:3" x14ac:dyDescent="0.25">
      <c r="C559" s="9">
        <v>45864</v>
      </c>
    </row>
    <row r="560" spans="3:3" x14ac:dyDescent="0.25">
      <c r="C560" s="9">
        <v>45865</v>
      </c>
    </row>
    <row r="561" spans="3:3" x14ac:dyDescent="0.25">
      <c r="C561" s="9">
        <v>45866</v>
      </c>
    </row>
    <row r="562" spans="3:3" x14ac:dyDescent="0.25">
      <c r="C562" s="9">
        <v>45867</v>
      </c>
    </row>
    <row r="563" spans="3:3" x14ac:dyDescent="0.25">
      <c r="C563" s="9">
        <v>45868</v>
      </c>
    </row>
    <row r="564" spans="3:3" x14ac:dyDescent="0.25">
      <c r="C564" s="9">
        <v>45869</v>
      </c>
    </row>
    <row r="565" spans="3:3" x14ac:dyDescent="0.25">
      <c r="C565" s="9"/>
    </row>
    <row r="566" spans="3:3" x14ac:dyDescent="0.25">
      <c r="C566" s="9"/>
    </row>
    <row r="567" spans="3:3" x14ac:dyDescent="0.25">
      <c r="C567" s="9"/>
    </row>
    <row r="568" spans="3:3" x14ac:dyDescent="0.25">
      <c r="C568" s="9"/>
    </row>
    <row r="569" spans="3:3" x14ac:dyDescent="0.25">
      <c r="C569" s="9"/>
    </row>
    <row r="570" spans="3:3" x14ac:dyDescent="0.25">
      <c r="C570" s="9"/>
    </row>
    <row r="571" spans="3:3" x14ac:dyDescent="0.25">
      <c r="C571" s="9"/>
    </row>
    <row r="572" spans="3:3" x14ac:dyDescent="0.25">
      <c r="C572" s="9"/>
    </row>
    <row r="573" spans="3:3" x14ac:dyDescent="0.25">
      <c r="C573" s="9"/>
    </row>
    <row r="574" spans="3:3" x14ac:dyDescent="0.25">
      <c r="C574" s="9"/>
    </row>
    <row r="575" spans="3:3" x14ac:dyDescent="0.25">
      <c r="C575" s="9"/>
    </row>
    <row r="576" spans="3:3" x14ac:dyDescent="0.25">
      <c r="C576" s="9"/>
    </row>
    <row r="577" spans="3:3" x14ac:dyDescent="0.25">
      <c r="C577" s="9"/>
    </row>
    <row r="578" spans="3:3" x14ac:dyDescent="0.25">
      <c r="C578" s="9"/>
    </row>
    <row r="579" spans="3:3" x14ac:dyDescent="0.25">
      <c r="C579" s="9"/>
    </row>
    <row r="580" spans="3:3" x14ac:dyDescent="0.25">
      <c r="C580" s="9"/>
    </row>
    <row r="581" spans="3:3" x14ac:dyDescent="0.25">
      <c r="C581" s="9"/>
    </row>
    <row r="582" spans="3:3" x14ac:dyDescent="0.25">
      <c r="C582" s="9"/>
    </row>
    <row r="583" spans="3:3" x14ac:dyDescent="0.25">
      <c r="C583" s="9"/>
    </row>
    <row r="584" spans="3:3" x14ac:dyDescent="0.25">
      <c r="C584" s="9"/>
    </row>
    <row r="585" spans="3:3" x14ac:dyDescent="0.25">
      <c r="C585" s="9"/>
    </row>
    <row r="586" spans="3:3" x14ac:dyDescent="0.25">
      <c r="C586" s="9"/>
    </row>
    <row r="587" spans="3:3" x14ac:dyDescent="0.25">
      <c r="C587" s="9"/>
    </row>
    <row r="588" spans="3:3" x14ac:dyDescent="0.25">
      <c r="C588" s="9"/>
    </row>
    <row r="589" spans="3:3" x14ac:dyDescent="0.25">
      <c r="C589" s="9"/>
    </row>
    <row r="590" spans="3:3" x14ac:dyDescent="0.25">
      <c r="C590" s="9"/>
    </row>
    <row r="591" spans="3:3" x14ac:dyDescent="0.25">
      <c r="C591" s="9"/>
    </row>
    <row r="592" spans="3:3" x14ac:dyDescent="0.25">
      <c r="C592" s="9"/>
    </row>
    <row r="593" spans="3:3" x14ac:dyDescent="0.25">
      <c r="C593" s="9"/>
    </row>
    <row r="594" spans="3:3" x14ac:dyDescent="0.25">
      <c r="C594" s="9"/>
    </row>
    <row r="595" spans="3:3" x14ac:dyDescent="0.25">
      <c r="C595" s="9"/>
    </row>
    <row r="596" spans="3:3" x14ac:dyDescent="0.25">
      <c r="C596" s="9"/>
    </row>
    <row r="597" spans="3:3" x14ac:dyDescent="0.25">
      <c r="C597" s="9"/>
    </row>
    <row r="598" spans="3:3" x14ac:dyDescent="0.25">
      <c r="C598" s="9"/>
    </row>
    <row r="599" spans="3:3" x14ac:dyDescent="0.25">
      <c r="C599" s="9"/>
    </row>
    <row r="600" spans="3:3" x14ac:dyDescent="0.25">
      <c r="C600" s="9"/>
    </row>
    <row r="601" spans="3:3" x14ac:dyDescent="0.25">
      <c r="C601" s="9"/>
    </row>
    <row r="602" spans="3:3" x14ac:dyDescent="0.25">
      <c r="C602" s="9"/>
    </row>
    <row r="603" spans="3:3" x14ac:dyDescent="0.25">
      <c r="C603" s="9"/>
    </row>
    <row r="604" spans="3:3" x14ac:dyDescent="0.25">
      <c r="C604" s="9"/>
    </row>
    <row r="605" spans="3:3" x14ac:dyDescent="0.25">
      <c r="C605" s="9"/>
    </row>
    <row r="606" spans="3:3" x14ac:dyDescent="0.25">
      <c r="C606" s="9"/>
    </row>
    <row r="607" spans="3:3" x14ac:dyDescent="0.25">
      <c r="C607" s="9"/>
    </row>
    <row r="608" spans="3:3" x14ac:dyDescent="0.25">
      <c r="C608" s="9"/>
    </row>
    <row r="609" spans="3:3" x14ac:dyDescent="0.25">
      <c r="C609" s="9"/>
    </row>
    <row r="610" spans="3:3" x14ac:dyDescent="0.25">
      <c r="C610" s="9"/>
    </row>
    <row r="611" spans="3:3" x14ac:dyDescent="0.25">
      <c r="C611" s="9"/>
    </row>
    <row r="612" spans="3:3" x14ac:dyDescent="0.25">
      <c r="C612" s="9"/>
    </row>
    <row r="613" spans="3:3" x14ac:dyDescent="0.25">
      <c r="C613" s="9"/>
    </row>
    <row r="614" spans="3:3" x14ac:dyDescent="0.25">
      <c r="C614" s="9"/>
    </row>
    <row r="615" spans="3:3" x14ac:dyDescent="0.25">
      <c r="C615" s="9"/>
    </row>
    <row r="616" spans="3:3" x14ac:dyDescent="0.25">
      <c r="C616" s="9"/>
    </row>
    <row r="617" spans="3:3" x14ac:dyDescent="0.25">
      <c r="C617" s="9"/>
    </row>
    <row r="618" spans="3:3" x14ac:dyDescent="0.25">
      <c r="C618" s="9"/>
    </row>
    <row r="619" spans="3:3" x14ac:dyDescent="0.25">
      <c r="C619" s="9"/>
    </row>
    <row r="620" spans="3:3" x14ac:dyDescent="0.25">
      <c r="C620" s="9"/>
    </row>
    <row r="621" spans="3:3" x14ac:dyDescent="0.25">
      <c r="C621" s="9"/>
    </row>
    <row r="622" spans="3:3" x14ac:dyDescent="0.25">
      <c r="C622" s="9"/>
    </row>
    <row r="623" spans="3:3" x14ac:dyDescent="0.25">
      <c r="C623" s="9"/>
    </row>
    <row r="624" spans="3:3" x14ac:dyDescent="0.25">
      <c r="C624" s="9"/>
    </row>
    <row r="625" spans="3:3" x14ac:dyDescent="0.25">
      <c r="C625" s="9"/>
    </row>
    <row r="626" spans="3:3" x14ac:dyDescent="0.25">
      <c r="C626" s="9"/>
    </row>
    <row r="627" spans="3:3" x14ac:dyDescent="0.25">
      <c r="C627" s="9"/>
    </row>
    <row r="628" spans="3:3" x14ac:dyDescent="0.25">
      <c r="C628" s="9"/>
    </row>
    <row r="629" spans="3:3" x14ac:dyDescent="0.25">
      <c r="C629" s="9"/>
    </row>
    <row r="630" spans="3:3" x14ac:dyDescent="0.25">
      <c r="C630" s="9"/>
    </row>
    <row r="631" spans="3:3" x14ac:dyDescent="0.25">
      <c r="C631" s="9"/>
    </row>
    <row r="632" spans="3:3" x14ac:dyDescent="0.25">
      <c r="C632" s="9"/>
    </row>
    <row r="633" spans="3:3" x14ac:dyDescent="0.25">
      <c r="C633" s="9"/>
    </row>
    <row r="634" spans="3:3" x14ac:dyDescent="0.25">
      <c r="C634" s="9"/>
    </row>
    <row r="635" spans="3:3" x14ac:dyDescent="0.25">
      <c r="C635" s="9"/>
    </row>
    <row r="636" spans="3:3" x14ac:dyDescent="0.25">
      <c r="C636" s="9"/>
    </row>
    <row r="637" spans="3:3" x14ac:dyDescent="0.25">
      <c r="C637" s="9"/>
    </row>
    <row r="638" spans="3:3" x14ac:dyDescent="0.25">
      <c r="C638" s="9"/>
    </row>
    <row r="639" spans="3:3" x14ac:dyDescent="0.25">
      <c r="C639" s="9"/>
    </row>
    <row r="640" spans="3:3" x14ac:dyDescent="0.25">
      <c r="C640" s="9"/>
    </row>
    <row r="641" spans="3:3" x14ac:dyDescent="0.25">
      <c r="C641" s="9"/>
    </row>
    <row r="642" spans="3:3" x14ac:dyDescent="0.25">
      <c r="C642" s="9"/>
    </row>
    <row r="643" spans="3:3" x14ac:dyDescent="0.25">
      <c r="C643" s="9"/>
    </row>
    <row r="644" spans="3:3" x14ac:dyDescent="0.25">
      <c r="C644" s="9"/>
    </row>
    <row r="645" spans="3:3" x14ac:dyDescent="0.25">
      <c r="C645" s="9"/>
    </row>
    <row r="646" spans="3:3" x14ac:dyDescent="0.25">
      <c r="C646" s="9"/>
    </row>
    <row r="647" spans="3:3" x14ac:dyDescent="0.25">
      <c r="C647" s="9"/>
    </row>
    <row r="648" spans="3:3" x14ac:dyDescent="0.25">
      <c r="C648" s="9"/>
    </row>
    <row r="649" spans="3:3" x14ac:dyDescent="0.25">
      <c r="C649" s="9"/>
    </row>
    <row r="650" spans="3:3" x14ac:dyDescent="0.25">
      <c r="C650" s="9"/>
    </row>
    <row r="651" spans="3:3" x14ac:dyDescent="0.25">
      <c r="C651" s="9"/>
    </row>
    <row r="652" spans="3:3" x14ac:dyDescent="0.25">
      <c r="C652" s="9"/>
    </row>
    <row r="653" spans="3:3" x14ac:dyDescent="0.25">
      <c r="C653" s="9"/>
    </row>
    <row r="654" spans="3:3" x14ac:dyDescent="0.25">
      <c r="C654" s="9"/>
    </row>
    <row r="655" spans="3:3" x14ac:dyDescent="0.25">
      <c r="C655" s="9"/>
    </row>
    <row r="656" spans="3:3" x14ac:dyDescent="0.25">
      <c r="C656" s="9"/>
    </row>
    <row r="657" spans="3:3" x14ac:dyDescent="0.25">
      <c r="C657" s="9"/>
    </row>
    <row r="658" spans="3:3" x14ac:dyDescent="0.25">
      <c r="C658" s="9"/>
    </row>
    <row r="659" spans="3:3" x14ac:dyDescent="0.25">
      <c r="C659" s="9"/>
    </row>
    <row r="660" spans="3:3" x14ac:dyDescent="0.25">
      <c r="C660" s="9"/>
    </row>
    <row r="661" spans="3:3" x14ac:dyDescent="0.25">
      <c r="C661" s="9"/>
    </row>
    <row r="662" spans="3:3" x14ac:dyDescent="0.25">
      <c r="C662" s="9"/>
    </row>
    <row r="663" spans="3:3" x14ac:dyDescent="0.25">
      <c r="C663" s="9"/>
    </row>
    <row r="664" spans="3:3" x14ac:dyDescent="0.25">
      <c r="C664" s="9"/>
    </row>
    <row r="665" spans="3:3" x14ac:dyDescent="0.25">
      <c r="C665" s="9"/>
    </row>
    <row r="666" spans="3:3" x14ac:dyDescent="0.25">
      <c r="C666" s="9"/>
    </row>
    <row r="667" spans="3:3" x14ac:dyDescent="0.25">
      <c r="C667" s="9"/>
    </row>
    <row r="668" spans="3:3" x14ac:dyDescent="0.25">
      <c r="C668" s="9"/>
    </row>
    <row r="669" spans="3:3" x14ac:dyDescent="0.25">
      <c r="C669" s="9"/>
    </row>
    <row r="670" spans="3:3" x14ac:dyDescent="0.25">
      <c r="C670" s="9"/>
    </row>
    <row r="671" spans="3:3" x14ac:dyDescent="0.25">
      <c r="C671" s="9"/>
    </row>
    <row r="672" spans="3:3" x14ac:dyDescent="0.25">
      <c r="C672" s="9"/>
    </row>
    <row r="673" spans="3:3" x14ac:dyDescent="0.25">
      <c r="C673" s="9"/>
    </row>
    <row r="674" spans="3:3" x14ac:dyDescent="0.25">
      <c r="C674" s="9"/>
    </row>
    <row r="675" spans="3:3" x14ac:dyDescent="0.25">
      <c r="C675" s="9"/>
    </row>
    <row r="676" spans="3:3" x14ac:dyDescent="0.25">
      <c r="C676" s="9"/>
    </row>
  </sheetData>
  <phoneticPr fontId="2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17</vt:i4>
      </vt:variant>
    </vt:vector>
  </HeadingPairs>
  <TitlesOfParts>
    <vt:vector size="17" baseType="lpstr">
      <vt:lpstr>Thank You</vt:lpstr>
      <vt:lpstr>Dashboard</vt:lpstr>
      <vt:lpstr>Paper1</vt:lpstr>
      <vt:lpstr>1.1</vt:lpstr>
      <vt:lpstr>1.2</vt:lpstr>
      <vt:lpstr>1.3</vt:lpstr>
      <vt:lpstr>1.4</vt:lpstr>
      <vt:lpstr>1.5</vt:lpstr>
      <vt:lpstr>1.6</vt:lpstr>
      <vt:lpstr>Paper2</vt:lpstr>
      <vt:lpstr>2.1</vt:lpstr>
      <vt:lpstr>2.2</vt:lpstr>
      <vt:lpstr>2.3</vt:lpstr>
      <vt:lpstr>2.4</vt:lpstr>
      <vt:lpstr>2.5</vt:lpstr>
      <vt:lpstr>3.0</vt:lpstr>
      <vt:lpstr>working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jaspal singh</dc:creator>
  <cp:lastModifiedBy>S Humphreys</cp:lastModifiedBy>
  <dcterms:created xsi:type="dcterms:W3CDTF">2024-02-20T12:04:57Z</dcterms:created>
  <dcterms:modified xsi:type="dcterms:W3CDTF">2024-04-16T09:18:44Z</dcterms:modified>
</cp:coreProperties>
</file>